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Z:\03 POLE CONSEIL, INGENIERIE &amp; STUDIO\2025_AFFAIRES\25019.C TSP-IMT BS_CAMPUS EVRY_AMO RESTAURATION COLLECTIVE\05. DCE &amp; DPGF\20. Docs finaux\"/>
    </mc:Choice>
  </mc:AlternateContent>
  <xr:revisionPtr revIDLastSave="0" documentId="13_ncr:1_{98004EAF-3E9F-48C4-B79F-C0EEFE11AF94}" xr6:coauthVersionLast="47" xr6:coauthVersionMax="47" xr10:uidLastSave="{00000000-0000-0000-0000-000000000000}"/>
  <bookViews>
    <workbookView xWindow="28680" yWindow="-120" windowWidth="29040" windowHeight="15720" activeTab="5" xr2:uid="{00000000-000D-0000-FFFF-FFFF00000000}"/>
  </bookViews>
  <sheets>
    <sheet name="2022" sheetId="6" r:id="rId1"/>
    <sheet name="2023" sheetId="4" r:id="rId2"/>
    <sheet name="23 vs 22" sheetId="5" r:id="rId3"/>
    <sheet name="2024" sheetId="1" r:id="rId4"/>
    <sheet name="24 vs 23" sheetId="3" r:id="rId5"/>
    <sheet name="2024 détail jour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5" i="7" l="1"/>
  <c r="C224" i="7"/>
  <c r="C223" i="7"/>
  <c r="C219" i="7"/>
  <c r="C218" i="7"/>
  <c r="C217" i="7"/>
  <c r="C216" i="7"/>
  <c r="C212" i="7"/>
  <c r="C211" i="7"/>
  <c r="C210" i="7"/>
  <c r="C209" i="7"/>
  <c r="C204" i="7"/>
  <c r="C203" i="7"/>
  <c r="C202" i="7"/>
  <c r="I201" i="7"/>
  <c r="C201" i="7"/>
  <c r="I200" i="7"/>
  <c r="I199" i="7"/>
  <c r="I198" i="7"/>
  <c r="C197" i="7"/>
  <c r="C196" i="7"/>
  <c r="C195" i="7"/>
  <c r="I194" i="7"/>
  <c r="C194" i="7"/>
  <c r="I193" i="7"/>
  <c r="I192" i="7"/>
  <c r="I191" i="7"/>
  <c r="C190" i="7"/>
  <c r="C189" i="7"/>
  <c r="C188" i="7"/>
  <c r="I187" i="7"/>
  <c r="C187" i="7"/>
  <c r="I186" i="7"/>
  <c r="I185" i="7"/>
  <c r="C183" i="7"/>
  <c r="C182" i="7"/>
  <c r="I180" i="7"/>
  <c r="C180" i="7"/>
  <c r="I179" i="7"/>
  <c r="I178" i="7"/>
  <c r="I177" i="7"/>
  <c r="C176" i="7"/>
  <c r="C175" i="7"/>
  <c r="C174" i="7"/>
  <c r="I169" i="7"/>
  <c r="C168" i="7"/>
  <c r="C167" i="7"/>
  <c r="C166" i="7"/>
  <c r="I165" i="7"/>
  <c r="C165" i="7"/>
  <c r="I164" i="7"/>
  <c r="I163" i="7"/>
  <c r="I162" i="7"/>
  <c r="I158" i="7"/>
  <c r="I157" i="7"/>
  <c r="I156" i="7"/>
  <c r="I155" i="7"/>
  <c r="I151" i="7"/>
  <c r="I150" i="7"/>
  <c r="I149" i="7"/>
  <c r="I148" i="7"/>
  <c r="I144" i="7"/>
  <c r="I143" i="7"/>
  <c r="I142" i="7"/>
  <c r="I141" i="7"/>
  <c r="G119" i="7"/>
  <c r="F119" i="7"/>
  <c r="D116" i="7"/>
  <c r="D115" i="7"/>
  <c r="D114" i="7"/>
  <c r="D113" i="7"/>
  <c r="C109" i="7"/>
  <c r="C108" i="7"/>
  <c r="C107" i="7"/>
  <c r="C106" i="7"/>
  <c r="C101" i="7"/>
  <c r="C100" i="7"/>
  <c r="C99" i="7"/>
  <c r="I98" i="7"/>
  <c r="C98" i="7"/>
  <c r="I97" i="7"/>
  <c r="I96" i="7"/>
  <c r="I95" i="7"/>
  <c r="C94" i="7"/>
  <c r="I91" i="7"/>
  <c r="I90" i="7"/>
  <c r="I89" i="7"/>
  <c r="I88" i="7"/>
  <c r="C87" i="7"/>
  <c r="C86" i="7"/>
  <c r="C85" i="7"/>
  <c r="I84" i="7"/>
  <c r="C84" i="7"/>
  <c r="I83" i="7"/>
  <c r="I82" i="7"/>
  <c r="I81" i="7"/>
  <c r="C78" i="7"/>
  <c r="I77" i="7"/>
  <c r="C77" i="7"/>
  <c r="I76" i="7"/>
  <c r="I75" i="7"/>
  <c r="I74" i="7"/>
  <c r="C73" i="7"/>
  <c r="I67" i="7"/>
  <c r="I66" i="7"/>
  <c r="C65" i="7"/>
  <c r="C64" i="7"/>
  <c r="C63" i="7"/>
  <c r="I62" i="7"/>
  <c r="C62" i="7"/>
  <c r="I61" i="7"/>
  <c r="I60" i="7"/>
  <c r="I59" i="7"/>
  <c r="C58" i="7"/>
  <c r="C57" i="7"/>
  <c r="C56" i="7"/>
  <c r="I55" i="7"/>
  <c r="C55" i="7"/>
  <c r="I54" i="7"/>
  <c r="I53" i="7"/>
  <c r="I52" i="7"/>
  <c r="C51" i="7"/>
  <c r="C50" i="7"/>
  <c r="C49" i="7"/>
  <c r="I48" i="7"/>
  <c r="C48" i="7"/>
  <c r="I47" i="7"/>
  <c r="I46" i="7"/>
  <c r="I45" i="7"/>
  <c r="C44" i="7"/>
  <c r="C43" i="7"/>
  <c r="C42" i="7"/>
  <c r="I41" i="7"/>
  <c r="C41" i="7"/>
  <c r="I40" i="7"/>
  <c r="I39" i="7"/>
  <c r="C34" i="7"/>
  <c r="C33" i="7"/>
  <c r="I32" i="7"/>
  <c r="C32" i="7"/>
  <c r="I31" i="7"/>
  <c r="I30" i="7"/>
  <c r="I29" i="7"/>
  <c r="C28" i="7"/>
  <c r="C27" i="7"/>
  <c r="C26" i="7"/>
  <c r="I25" i="7"/>
  <c r="C25" i="7"/>
  <c r="I24" i="7"/>
  <c r="I23" i="7"/>
  <c r="I22" i="7"/>
  <c r="C21" i="7"/>
  <c r="C20" i="7"/>
  <c r="C19" i="7"/>
  <c r="I18" i="7"/>
  <c r="C18" i="7"/>
  <c r="I17" i="7"/>
  <c r="I16" i="7"/>
  <c r="I15" i="7"/>
  <c r="C14" i="7"/>
  <c r="C13" i="7"/>
  <c r="C12" i="7"/>
  <c r="I11" i="7"/>
  <c r="D11" i="7"/>
  <c r="I10" i="7"/>
  <c r="I9" i="7"/>
  <c r="I8" i="7"/>
  <c r="C7" i="7"/>
  <c r="C6" i="7"/>
  <c r="C5" i="7"/>
  <c r="I4" i="7"/>
  <c r="N46" i="6" l="1"/>
  <c r="M54" i="6" s="1"/>
  <c r="N45" i="6"/>
  <c r="M53" i="6" s="1"/>
  <c r="N43" i="6"/>
  <c r="M42" i="6"/>
  <c r="L42" i="6"/>
  <c r="K42" i="6"/>
  <c r="J42" i="6"/>
  <c r="I42" i="6"/>
  <c r="H42" i="6"/>
  <c r="N42" i="6" s="1"/>
  <c r="G42" i="6"/>
  <c r="F42" i="6"/>
  <c r="E42" i="6"/>
  <c r="D42" i="6"/>
  <c r="C42" i="6"/>
  <c r="B42" i="6"/>
  <c r="G41" i="6"/>
  <c r="N40" i="6"/>
  <c r="G38" i="6"/>
  <c r="N37" i="6"/>
  <c r="G35" i="6"/>
  <c r="J34" i="6"/>
  <c r="N34" i="6" s="1"/>
  <c r="N32" i="6"/>
  <c r="N31" i="6"/>
  <c r="N29" i="6"/>
  <c r="N28" i="6"/>
  <c r="N26" i="6"/>
  <c r="N25" i="6"/>
  <c r="M23" i="6"/>
  <c r="L23" i="6"/>
  <c r="K23" i="6"/>
  <c r="J23" i="6"/>
  <c r="F23" i="6"/>
  <c r="E23" i="6"/>
  <c r="D23" i="6"/>
  <c r="C23" i="6"/>
  <c r="B23" i="6"/>
  <c r="M22" i="6"/>
  <c r="L22" i="6"/>
  <c r="K22" i="6"/>
  <c r="J22" i="6"/>
  <c r="I22" i="6"/>
  <c r="E22" i="6"/>
  <c r="D22" i="6"/>
  <c r="C22" i="6"/>
  <c r="B22" i="6"/>
  <c r="M21" i="6"/>
  <c r="M41" i="6" s="1"/>
  <c r="L21" i="6"/>
  <c r="L41" i="6" s="1"/>
  <c r="K21" i="6"/>
  <c r="K41" i="6" s="1"/>
  <c r="J21" i="6"/>
  <c r="J41" i="6" s="1"/>
  <c r="I21" i="6"/>
  <c r="I23" i="6" s="1"/>
  <c r="H21" i="6"/>
  <c r="H22" i="6" s="1"/>
  <c r="G21" i="6"/>
  <c r="G32" i="6" s="1"/>
  <c r="F21" i="6"/>
  <c r="F41" i="6" s="1"/>
  <c r="E21" i="6"/>
  <c r="E41" i="6" s="1"/>
  <c r="D21" i="6"/>
  <c r="D41" i="6" s="1"/>
  <c r="C21" i="6"/>
  <c r="C41" i="6" s="1"/>
  <c r="B21" i="6"/>
  <c r="B35" i="6" s="1"/>
  <c r="M19" i="6"/>
  <c r="L19" i="6"/>
  <c r="K19" i="6"/>
  <c r="J19" i="6"/>
  <c r="I19" i="6"/>
  <c r="H19" i="6"/>
  <c r="G19" i="6"/>
  <c r="N19" i="6" s="1"/>
  <c r="F19" i="6"/>
  <c r="E19" i="6"/>
  <c r="D19" i="6"/>
  <c r="C19" i="6"/>
  <c r="B19" i="6"/>
  <c r="N18" i="6"/>
  <c r="M16" i="6"/>
  <c r="L16" i="6"/>
  <c r="K16" i="6"/>
  <c r="I16" i="6"/>
  <c r="H16" i="6"/>
  <c r="G16" i="6"/>
  <c r="F16" i="6"/>
  <c r="N16" i="6" s="1"/>
  <c r="E16" i="6"/>
  <c r="D16" i="6"/>
  <c r="C16" i="6"/>
  <c r="B16" i="6"/>
  <c r="N15" i="6"/>
  <c r="M13" i="6"/>
  <c r="L13" i="6"/>
  <c r="K13" i="6"/>
  <c r="J13" i="6"/>
  <c r="I13" i="6"/>
  <c r="H13" i="6"/>
  <c r="G13" i="6"/>
  <c r="F13" i="6"/>
  <c r="N13" i="6" s="1"/>
  <c r="E13" i="6"/>
  <c r="D13" i="6"/>
  <c r="C13" i="6"/>
  <c r="B13" i="6"/>
  <c r="N12" i="6"/>
  <c r="M10" i="6"/>
  <c r="L10" i="6"/>
  <c r="K10" i="6"/>
  <c r="J10" i="6"/>
  <c r="I10" i="6"/>
  <c r="H10" i="6"/>
  <c r="G10" i="6"/>
  <c r="F10" i="6"/>
  <c r="N10" i="6" s="1"/>
  <c r="E10" i="6"/>
  <c r="D10" i="6"/>
  <c r="C10" i="6"/>
  <c r="B10" i="6"/>
  <c r="N9" i="6"/>
  <c r="M7" i="6"/>
  <c r="L7" i="6"/>
  <c r="K7" i="6"/>
  <c r="J7" i="6"/>
  <c r="I7" i="6"/>
  <c r="H7" i="6"/>
  <c r="G7" i="6"/>
  <c r="F7" i="6"/>
  <c r="N7" i="6" s="1"/>
  <c r="E7" i="6"/>
  <c r="D7" i="6"/>
  <c r="C7" i="6"/>
  <c r="B7" i="6"/>
  <c r="N6" i="6"/>
  <c r="N5" i="6"/>
  <c r="H29" i="6" l="1"/>
  <c r="I29" i="6"/>
  <c r="I32" i="6"/>
  <c r="H38" i="6"/>
  <c r="H41" i="6"/>
  <c r="J32" i="6"/>
  <c r="I38" i="6"/>
  <c r="K32" i="6"/>
  <c r="J38" i="6"/>
  <c r="L29" i="6"/>
  <c r="L32" i="6"/>
  <c r="K38" i="6"/>
  <c r="M29" i="6"/>
  <c r="M32" i="6"/>
  <c r="L35" i="6"/>
  <c r="L38" i="6"/>
  <c r="M35" i="6"/>
  <c r="C29" i="6"/>
  <c r="C32" i="6"/>
  <c r="B38" i="6"/>
  <c r="B41" i="6"/>
  <c r="D29" i="6"/>
  <c r="D32" i="6"/>
  <c r="C35" i="6"/>
  <c r="C38" i="6"/>
  <c r="F22" i="6"/>
  <c r="G23" i="6"/>
  <c r="N23" i="6" s="1"/>
  <c r="E29" i="6"/>
  <c r="E32" i="6"/>
  <c r="D35" i="6"/>
  <c r="D38" i="6"/>
  <c r="H32" i="6"/>
  <c r="H35" i="6"/>
  <c r="J29" i="6"/>
  <c r="I35" i="6"/>
  <c r="I41" i="6"/>
  <c r="K29" i="6"/>
  <c r="J35" i="6"/>
  <c r="K35" i="6"/>
  <c r="N21" i="6"/>
  <c r="M38" i="6"/>
  <c r="B29" i="6"/>
  <c r="B32" i="6"/>
  <c r="G22" i="6"/>
  <c r="H23" i="6"/>
  <c r="F29" i="6"/>
  <c r="F32" i="6"/>
  <c r="E35" i="6"/>
  <c r="E38" i="6"/>
  <c r="G29" i="6"/>
  <c r="F35" i="6"/>
  <c r="F38" i="6"/>
  <c r="N41" i="6" l="1"/>
  <c r="M52" i="6"/>
  <c r="M55" i="6" s="1"/>
  <c r="N38" i="6"/>
  <c r="N22" i="6"/>
  <c r="N35" i="6"/>
  <c r="N4" i="5" l="1"/>
  <c r="M4" i="5"/>
  <c r="L4" i="5"/>
  <c r="K4" i="5"/>
  <c r="J4" i="5"/>
  <c r="I4" i="5"/>
  <c r="H4" i="5"/>
  <c r="G4" i="5"/>
  <c r="F4" i="5"/>
  <c r="E4" i="5"/>
  <c r="D4" i="5"/>
  <c r="C4" i="5"/>
  <c r="B4" i="5"/>
  <c r="N43" i="4"/>
  <c r="M51" i="4" s="1"/>
  <c r="N42" i="4"/>
  <c r="M50" i="4" s="1"/>
  <c r="N40" i="4"/>
  <c r="M39" i="4"/>
  <c r="L39" i="4"/>
  <c r="K39" i="4"/>
  <c r="J39" i="4"/>
  <c r="I39" i="4"/>
  <c r="H39" i="4"/>
  <c r="G39" i="4"/>
  <c r="N39" i="4" s="1"/>
  <c r="F39" i="4"/>
  <c r="E39" i="4"/>
  <c r="D39" i="4"/>
  <c r="C39" i="4"/>
  <c r="B39" i="4"/>
  <c r="I38" i="4"/>
  <c r="H38" i="4"/>
  <c r="G38" i="4"/>
  <c r="F38" i="4"/>
  <c r="N37" i="4"/>
  <c r="I35" i="4"/>
  <c r="H35" i="4"/>
  <c r="G35" i="4"/>
  <c r="F35" i="4"/>
  <c r="N34" i="4"/>
  <c r="I32" i="4"/>
  <c r="H32" i="4"/>
  <c r="G32" i="4"/>
  <c r="F32" i="4"/>
  <c r="N31" i="4"/>
  <c r="I29" i="4"/>
  <c r="H29" i="4"/>
  <c r="G29" i="4"/>
  <c r="F29" i="4"/>
  <c r="N28" i="4"/>
  <c r="L26" i="4"/>
  <c r="K26" i="4"/>
  <c r="J26" i="4"/>
  <c r="I26" i="4"/>
  <c r="N26" i="4" s="1"/>
  <c r="N25" i="4"/>
  <c r="M23" i="4"/>
  <c r="L23" i="4"/>
  <c r="I23" i="4"/>
  <c r="H23" i="4"/>
  <c r="G23" i="4"/>
  <c r="F23" i="4"/>
  <c r="E23" i="4"/>
  <c r="D23" i="4"/>
  <c r="C23" i="4"/>
  <c r="B23" i="4"/>
  <c r="M22" i="4"/>
  <c r="L22" i="4"/>
  <c r="K22" i="4"/>
  <c r="I22" i="4"/>
  <c r="H22" i="4"/>
  <c r="G22" i="4"/>
  <c r="F22" i="4"/>
  <c r="E22" i="4"/>
  <c r="D22" i="4"/>
  <c r="C22" i="4"/>
  <c r="B22" i="4"/>
  <c r="M21" i="4"/>
  <c r="M38" i="4" s="1"/>
  <c r="L21" i="4"/>
  <c r="L38" i="4" s="1"/>
  <c r="K21" i="4"/>
  <c r="K23" i="4" s="1"/>
  <c r="J21" i="4"/>
  <c r="J22" i="4" s="1"/>
  <c r="I21" i="4"/>
  <c r="H21" i="4"/>
  <c r="G21" i="4"/>
  <c r="F21" i="4"/>
  <c r="E21" i="4"/>
  <c r="E38" i="4" s="1"/>
  <c r="D21" i="4"/>
  <c r="D38" i="4" s="1"/>
  <c r="C21" i="4"/>
  <c r="C38" i="4" s="1"/>
  <c r="B21" i="4"/>
  <c r="B38" i="4" s="1"/>
  <c r="M19" i="4"/>
  <c r="L19" i="4"/>
  <c r="K19" i="4"/>
  <c r="J19" i="4"/>
  <c r="I19" i="4"/>
  <c r="N19" i="4" s="1"/>
  <c r="H19" i="4"/>
  <c r="G19" i="4"/>
  <c r="F19" i="4"/>
  <c r="E19" i="4"/>
  <c r="D19" i="4"/>
  <c r="C19" i="4"/>
  <c r="B19" i="4"/>
  <c r="N18" i="4"/>
  <c r="M16" i="4"/>
  <c r="L16" i="4"/>
  <c r="K16" i="4"/>
  <c r="J16" i="4"/>
  <c r="I16" i="4"/>
  <c r="N16" i="4" s="1"/>
  <c r="H16" i="4"/>
  <c r="G16" i="4"/>
  <c r="F16" i="4"/>
  <c r="E16" i="4"/>
  <c r="D16" i="4"/>
  <c r="C16" i="4"/>
  <c r="B16" i="4"/>
  <c r="N15" i="4"/>
  <c r="M13" i="4"/>
  <c r="L13" i="4"/>
  <c r="K13" i="4"/>
  <c r="J13" i="4"/>
  <c r="I13" i="4"/>
  <c r="N13" i="4" s="1"/>
  <c r="H13" i="4"/>
  <c r="G13" i="4"/>
  <c r="F13" i="4"/>
  <c r="E13" i="4"/>
  <c r="D13" i="4"/>
  <c r="C13" i="4"/>
  <c r="B13" i="4"/>
  <c r="N12" i="4"/>
  <c r="M10" i="4"/>
  <c r="L10" i="4"/>
  <c r="K10" i="4"/>
  <c r="J10" i="4"/>
  <c r="I10" i="4"/>
  <c r="N10" i="4" s="1"/>
  <c r="H10" i="4"/>
  <c r="G10" i="4"/>
  <c r="F10" i="4"/>
  <c r="E10" i="4"/>
  <c r="D10" i="4"/>
  <c r="C10" i="4"/>
  <c r="B10" i="4"/>
  <c r="N9" i="4"/>
  <c r="M7" i="4"/>
  <c r="L7" i="4"/>
  <c r="K7" i="4"/>
  <c r="J7" i="4"/>
  <c r="I7" i="4"/>
  <c r="N7" i="4" s="1"/>
  <c r="H7" i="4"/>
  <c r="G7" i="4"/>
  <c r="F7" i="4"/>
  <c r="E7" i="4"/>
  <c r="D7" i="4"/>
  <c r="C7" i="4"/>
  <c r="B7" i="4"/>
  <c r="N6" i="4"/>
  <c r="N5" i="4"/>
  <c r="N21" i="4" l="1"/>
  <c r="J29" i="4"/>
  <c r="J32" i="4"/>
  <c r="J38" i="4"/>
  <c r="K32" i="4"/>
  <c r="K35" i="4"/>
  <c r="L29" i="4"/>
  <c r="L35" i="4"/>
  <c r="M29" i="4"/>
  <c r="M32" i="4"/>
  <c r="M35" i="4"/>
  <c r="C29" i="4"/>
  <c r="C32" i="4"/>
  <c r="C35" i="4"/>
  <c r="J23" i="4"/>
  <c r="N23" i="4" s="1"/>
  <c r="D29" i="4"/>
  <c r="D32" i="4"/>
  <c r="D35" i="4"/>
  <c r="J35" i="4"/>
  <c r="K29" i="4"/>
  <c r="K38" i="4"/>
  <c r="L32" i="4"/>
  <c r="B29" i="4"/>
  <c r="B32" i="4"/>
  <c r="B35" i="4"/>
  <c r="E29" i="4"/>
  <c r="E32" i="4"/>
  <c r="E35" i="4"/>
  <c r="N38" i="4" l="1"/>
  <c r="N32" i="4"/>
  <c r="N29" i="4"/>
  <c r="N22" i="4"/>
  <c r="M49" i="4"/>
  <c r="M52" i="4" s="1"/>
  <c r="N35" i="4"/>
  <c r="K13" i="1" l="1"/>
  <c r="F34" i="1" l="1"/>
  <c r="E19" i="1"/>
  <c r="F19" i="1"/>
  <c r="G19" i="1"/>
  <c r="H19" i="1"/>
  <c r="I19" i="1"/>
  <c r="J19" i="1"/>
  <c r="K19" i="1"/>
  <c r="L19" i="1"/>
  <c r="M19" i="1"/>
  <c r="E16" i="1"/>
  <c r="F16" i="1"/>
  <c r="G16" i="1"/>
  <c r="H16" i="1"/>
  <c r="I16" i="1"/>
  <c r="J16" i="1"/>
  <c r="K16" i="1"/>
  <c r="L16" i="1"/>
  <c r="M16" i="1"/>
  <c r="E13" i="1"/>
  <c r="F13" i="1"/>
  <c r="G13" i="1"/>
  <c r="H13" i="1"/>
  <c r="I13" i="1"/>
  <c r="J13" i="1"/>
  <c r="L13" i="1"/>
  <c r="M13" i="1"/>
  <c r="E10" i="1"/>
  <c r="F10" i="1"/>
  <c r="G10" i="1"/>
  <c r="H10" i="1"/>
  <c r="I10" i="1"/>
  <c r="J10" i="1"/>
  <c r="K10" i="1"/>
  <c r="L10" i="1"/>
  <c r="M10" i="1"/>
  <c r="E7" i="1"/>
  <c r="F7" i="1"/>
  <c r="G7" i="1"/>
  <c r="H7" i="1"/>
  <c r="I7" i="1"/>
  <c r="J7" i="1"/>
  <c r="K7" i="1"/>
  <c r="L7" i="1"/>
  <c r="M7" i="1"/>
  <c r="D19" i="1"/>
  <c r="D16" i="1"/>
  <c r="D13" i="1"/>
  <c r="D10" i="1"/>
  <c r="D7" i="1"/>
  <c r="C4" i="3" l="1"/>
  <c r="D4" i="3"/>
  <c r="E4" i="3"/>
  <c r="F4" i="3"/>
  <c r="G4" i="3"/>
  <c r="H4" i="3"/>
  <c r="I4" i="3"/>
  <c r="J4" i="3"/>
  <c r="K4" i="3"/>
  <c r="M4" i="3"/>
  <c r="B4" i="3"/>
  <c r="C34" i="1" l="1"/>
  <c r="C19" i="1"/>
  <c r="C16" i="1"/>
  <c r="C13" i="1"/>
  <c r="C10" i="1"/>
  <c r="C7" i="1"/>
  <c r="B34" i="1" l="1"/>
  <c r="B21" i="1"/>
  <c r="B23" i="1" s="1"/>
  <c r="B16" i="1"/>
  <c r="B19" i="1"/>
  <c r="B13" i="1"/>
  <c r="B10" i="1"/>
  <c r="B7" i="1"/>
  <c r="N26" i="1" l="1"/>
  <c r="C21" i="1"/>
  <c r="C23" i="1" s="1"/>
  <c r="N37" i="1" l="1"/>
  <c r="B38" i="1" l="1"/>
  <c r="C38" i="1"/>
  <c r="D21" i="1"/>
  <c r="D23" i="1" s="1"/>
  <c r="E21" i="1"/>
  <c r="E23" i="1" s="1"/>
  <c r="F21" i="1"/>
  <c r="F23" i="1" s="1"/>
  <c r="G21" i="1"/>
  <c r="G23" i="1" s="1"/>
  <c r="H21" i="1"/>
  <c r="H23" i="1" s="1"/>
  <c r="I21" i="1"/>
  <c r="I23" i="1" s="1"/>
  <c r="J21" i="1"/>
  <c r="J23" i="1" s="1"/>
  <c r="K21" i="1"/>
  <c r="K23" i="1" s="1"/>
  <c r="L21" i="1"/>
  <c r="M21" i="1"/>
  <c r="B39" i="1"/>
  <c r="C39" i="1"/>
  <c r="D39" i="1"/>
  <c r="E39" i="1"/>
  <c r="F39" i="1"/>
  <c r="G39" i="1"/>
  <c r="H39" i="1"/>
  <c r="I39" i="1"/>
  <c r="J39" i="1"/>
  <c r="K39" i="1"/>
  <c r="L39" i="1"/>
  <c r="M39" i="1"/>
  <c r="L23" i="1" l="1"/>
  <c r="L3" i="3"/>
  <c r="M23" i="1"/>
  <c r="M32" i="1"/>
  <c r="M29" i="1"/>
  <c r="E22" i="1"/>
  <c r="D38" i="1"/>
  <c r="G38" i="1"/>
  <c r="N39" i="1"/>
  <c r="F38" i="1"/>
  <c r="K38" i="1"/>
  <c r="J38" i="1"/>
  <c r="L38" i="1"/>
  <c r="B35" i="1"/>
  <c r="M35" i="1"/>
  <c r="M22" i="1"/>
  <c r="L29" i="1"/>
  <c r="L32" i="1"/>
  <c r="L35" i="1"/>
  <c r="L22" i="1"/>
  <c r="K35" i="1"/>
  <c r="K22" i="1"/>
  <c r="K32" i="1"/>
  <c r="K29" i="1"/>
  <c r="J35" i="1"/>
  <c r="J29" i="1"/>
  <c r="J32" i="1"/>
  <c r="J22" i="1"/>
  <c r="I32" i="1"/>
  <c r="I35" i="1"/>
  <c r="I29" i="1"/>
  <c r="I22" i="1"/>
  <c r="H32" i="1"/>
  <c r="H35" i="1"/>
  <c r="H29" i="1"/>
  <c r="H22" i="1"/>
  <c r="G32" i="1"/>
  <c r="G29" i="1"/>
  <c r="G35" i="1"/>
  <c r="G22" i="1"/>
  <c r="E38" i="1"/>
  <c r="F35" i="1"/>
  <c r="F32" i="1"/>
  <c r="F29" i="1"/>
  <c r="E35" i="1"/>
  <c r="E32" i="1"/>
  <c r="E29" i="1"/>
  <c r="F22" i="1"/>
  <c r="D35" i="1"/>
  <c r="D32" i="1"/>
  <c r="D29" i="1"/>
  <c r="D22" i="1"/>
  <c r="C32" i="1"/>
  <c r="C35" i="1"/>
  <c r="C29" i="1"/>
  <c r="C22" i="1"/>
  <c r="B29" i="1"/>
  <c r="B32" i="1"/>
  <c r="B22" i="1"/>
  <c r="H38" i="1"/>
  <c r="M38" i="1"/>
  <c r="I38" i="1"/>
  <c r="N3" i="3" l="1"/>
  <c r="N4" i="3" s="1"/>
  <c r="L4" i="3"/>
  <c r="N40" i="1"/>
  <c r="N34" i="1"/>
  <c r="N25" i="1" l="1"/>
  <c r="N13" i="1" l="1"/>
  <c r="N16" i="1"/>
  <c r="N19" i="1"/>
  <c r="N10" i="1"/>
  <c r="N7" i="1"/>
  <c r="N43" i="1"/>
  <c r="M48" i="1" s="1"/>
  <c r="N42" i="1"/>
  <c r="M47" i="1" s="1"/>
  <c r="N31" i="1"/>
  <c r="N28" i="1"/>
  <c r="N21" i="1" l="1"/>
  <c r="M46" i="1" l="1"/>
  <c r="M49" i="1" s="1"/>
  <c r="N32" i="1"/>
  <c r="N29" i="1"/>
  <c r="N38" i="1"/>
  <c r="N35" i="1"/>
  <c r="N23" i="1"/>
  <c r="N18" i="1"/>
  <c r="N15" i="1"/>
  <c r="N12" i="1"/>
  <c r="N9" i="1"/>
  <c r="N6" i="1"/>
  <c r="N5" i="1"/>
  <c r="N22" i="1" l="1"/>
</calcChain>
</file>

<file path=xl/sharedStrings.xml><?xml version="1.0" encoding="utf-8"?>
<sst xmlns="http://schemas.openxmlformats.org/spreadsheetml/2006/main" count="225" uniqueCount="68">
  <si>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</si>
  <si>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</si>
  <si>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</si>
  <si>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</si>
  <si>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</si>
  <si>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</si>
  <si>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</si>
  <si>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</si>
  <si>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</si>
  <si>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</si>
  <si>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</si>
  <si>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</si>
  <si>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TOTAL</t>
  </si>
  <si>
    <t>Nombre de jours d'ouverture</t>
  </si>
  <si>
    <t>IMT BS</t>
  </si>
  <si>
    <t>Frais d'admission IMT BS (en € HT)</t>
  </si>
  <si>
    <t>TSP</t>
  </si>
  <si>
    <t>Frais d'admission TSP (en € HT)</t>
  </si>
  <si>
    <t>SG</t>
  </si>
  <si>
    <t>Frais d'admission SG (en € HT)</t>
  </si>
  <si>
    <t>Extérieurs</t>
  </si>
  <si>
    <t>Frais d'admission extérieur (en € HT)</t>
  </si>
  <si>
    <t>MAISEL</t>
  </si>
  <si>
    <t>Frais d'admission Maisel (en € HT)</t>
  </si>
  <si>
    <t>Nombre de Couverts Total</t>
  </si>
  <si>
    <t>Moyenne de couverts / jour</t>
  </si>
  <si>
    <t>CA admission</t>
  </si>
  <si>
    <t>Ticket moyen alimentaire € HT</t>
  </si>
  <si>
    <t>Ticket total plateau € HT</t>
  </si>
  <si>
    <t>Quantité assiettes de légumes (1€TTC)</t>
  </si>
  <si>
    <t>Taux de prise assiettes de légumes</t>
  </si>
  <si>
    <t>Quantité steak haché (2,5 TTC)</t>
  </si>
  <si>
    <t>Taux de prise steak haché</t>
  </si>
  <si>
    <t>Quantité veggie (2,62 TTC)</t>
  </si>
  <si>
    <t>Taux de VAE</t>
  </si>
  <si>
    <t>Coût au mois</t>
  </si>
  <si>
    <t>CA Cafétéria € HT</t>
  </si>
  <si>
    <t>CA Annexes &amp; club € HT</t>
  </si>
  <si>
    <t>SELF</t>
  </si>
  <si>
    <t>CAF</t>
  </si>
  <si>
    <t>CLUB</t>
  </si>
  <si>
    <t>CA TOTAL</t>
  </si>
  <si>
    <t>Passages 2023</t>
  </si>
  <si>
    <t>Passages 2024</t>
  </si>
  <si>
    <t>Variation</t>
  </si>
  <si>
    <t>Nombre de Box demandées (VAE)</t>
  </si>
  <si>
    <t>Quantité assiettes de légumes (0,84€TTC)</t>
  </si>
  <si>
    <t>Quantité steak haché (2,09 TTC)</t>
  </si>
  <si>
    <t>Quantité veggie (2,18 TTC)</t>
  </si>
  <si>
    <t>Nombre de Box vendues (VAE)</t>
  </si>
  <si>
    <t>CA Annexes  € HT</t>
  </si>
  <si>
    <t xml:space="preserve"> </t>
  </si>
  <si>
    <t>CA Club € HT</t>
  </si>
  <si>
    <t>Nombre de couverts club</t>
  </si>
  <si>
    <t>Passages 2022</t>
  </si>
  <si>
    <t>Nombre de plats vendus</t>
  </si>
  <si>
    <t>Ratio plat / nb de couverts</t>
  </si>
  <si>
    <t xml:space="preserve">MIDI </t>
  </si>
  <si>
    <t xml:space="preserve">SOIR </t>
  </si>
  <si>
    <t>ANNEE 2024 REPAS MIDI SOIR</t>
  </si>
  <si>
    <t xml:space="preserve">Admisseurs </t>
  </si>
  <si>
    <t>Admissibles</t>
  </si>
  <si>
    <t>TSP Blanc</t>
  </si>
  <si>
    <t>TSP BLEU</t>
  </si>
  <si>
    <t>Caf Blanc</t>
  </si>
  <si>
    <t>Montant</t>
  </si>
  <si>
    <t>Caf bleu</t>
  </si>
  <si>
    <t xml:space="preserve">Montant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</si>
</sst>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0.0%"/>
    <numFmt numFmtId="165" formatCode="0.0"/>
    <numFmt numFmtId="166" formatCode="[Green]\▲\ \+0.00%;[Red]\▼\ \-0.00%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86">
    <xf numFmtId="0" fontId="0" fillId="0" borderId="0" xfId="0"/>
    <xf numFmtId="0" fontId="0" fillId="0" borderId="1" xfId="0" applyBorder="1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  <xf numFmtId="0" fontId="1" fillId="0" borderId="0" xfId="0" applyFont="1"/>
    <xf numFmtId="0" fontId="1" fillId="2" borderId="3" xfId="0" applyFont="1" applyFill="1" applyBorder="1"/>
    <xf numFmtId="0" fontId="0" fillId="2" borderId="4" xfId="0" applyFill="1" applyBorder="1" applyAlignment="1">
      <alignment horizontal="center"/>
    </xf>
    <xf numFmtId="0" fontId="1" fillId="2" borderId="5" xfId="0" applyFont="1" applyFill="1" applyBorder="1"/>
    <xf numFmtId="1" fontId="0" fillId="2" borderId="6" xfId="0" applyNumberFormat="1" applyFill="1" applyBorder="1" applyAlignment="1">
      <alignment horizontal="center"/>
    </xf>
    <xf numFmtId="0" fontId="1" fillId="0" borderId="3" xfId="0" applyFont="1" applyBorder="1"/>
    <xf numFmtId="0" fontId="1" fillId="0" borderId="5" xfId="0" applyFont="1" applyBorder="1"/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1" fontId="1" fillId="0" borderId="13" xfId="0" applyNumberFormat="1" applyFont="1" applyBorder="1" applyAlignment="1">
      <alignment horizontal="center"/>
    </xf>
    <xf numFmtId="2" fontId="1" fillId="0" borderId="11" xfId="0" applyNumberFormat="1" applyFont="1" applyBorder="1" applyAlignment="1">
      <alignment horizontal="center"/>
    </xf>
    <xf numFmtId="2" fontId="1" fillId="0" borderId="13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2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4" fontId="1" fillId="0" borderId="0" xfId="1" applyNumberFormat="1" applyFont="1" applyBorder="1" applyAlignment="1">
      <alignment horizontal="center"/>
    </xf>
    <xf numFmtId="164" fontId="4" fillId="0" borderId="0" xfId="1" applyNumberFormat="1" applyFont="1" applyBorder="1" applyAlignment="1">
      <alignment horizontal="center"/>
    </xf>
    <xf numFmtId="0" fontId="0" fillId="0" borderId="4" xfId="0" applyBorder="1" applyAlignment="1">
      <alignment horizontal="center"/>
    </xf>
    <xf numFmtId="164" fontId="4" fillId="0" borderId="6" xfId="1" applyNumberFormat="1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0" xfId="0" applyBorder="1" applyAlignment="1">
      <alignment horizontal="center"/>
    </xf>
    <xf numFmtId="10" fontId="0" fillId="0" borderId="1" xfId="0" applyNumberFormat="1" applyBorder="1" applyAlignment="1">
      <alignment horizontal="center"/>
    </xf>
    <xf numFmtId="1" fontId="1" fillId="0" borderId="12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/>
    <xf numFmtId="165" fontId="0" fillId="0" borderId="6" xfId="0" applyNumberFormat="1" applyBorder="1" applyAlignment="1">
      <alignment horizontal="center"/>
    </xf>
    <xf numFmtId="165" fontId="1" fillId="0" borderId="13" xfId="0" applyNumberFormat="1" applyFont="1" applyBorder="1" applyAlignment="1">
      <alignment horizontal="center"/>
    </xf>
    <xf numFmtId="1" fontId="0" fillId="0" borderId="6" xfId="0" applyNumberFormat="1" applyBorder="1" applyAlignment="1">
      <alignment horizontal="center"/>
    </xf>
    <xf numFmtId="0" fontId="0" fillId="2" borderId="1" xfId="0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0" fontId="1" fillId="2" borderId="17" xfId="0" applyFont="1" applyFill="1" applyBorder="1"/>
    <xf numFmtId="0" fontId="0" fillId="2" borderId="9" xfId="0" applyFill="1" applyBorder="1" applyAlignment="1">
      <alignment horizontal="center"/>
    </xf>
    <xf numFmtId="1" fontId="0" fillId="2" borderId="7" xfId="0" applyNumberFormat="1" applyFill="1" applyBorder="1" applyAlignment="1">
      <alignment horizontal="center"/>
    </xf>
    <xf numFmtId="164" fontId="4" fillId="0" borderId="10" xfId="1" applyNumberFormat="1" applyFont="1" applyFill="1" applyBorder="1" applyAlignment="1">
      <alignment horizontal="center"/>
    </xf>
    <xf numFmtId="10" fontId="0" fillId="0" borderId="7" xfId="0" applyNumberForma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164" fontId="1" fillId="0" borderId="13" xfId="1" applyNumberFormat="1" applyFont="1" applyBorder="1" applyAlignment="1">
      <alignment horizontal="center"/>
    </xf>
    <xf numFmtId="165" fontId="4" fillId="0" borderId="13" xfId="0" applyNumberFormat="1" applyFont="1" applyBorder="1" applyAlignment="1">
      <alignment horizontal="center"/>
    </xf>
    <xf numFmtId="165" fontId="4" fillId="0" borderId="6" xfId="0" applyNumberFormat="1" applyFont="1" applyBorder="1" applyAlignment="1">
      <alignment horizontal="center"/>
    </xf>
    <xf numFmtId="165" fontId="4" fillId="0" borderId="10" xfId="0" applyNumberFormat="1" applyFont="1" applyBorder="1" applyAlignment="1">
      <alignment horizontal="center"/>
    </xf>
    <xf numFmtId="0" fontId="0" fillId="0" borderId="18" xfId="0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18" xfId="0" applyFont="1" applyFill="1" applyBorder="1" applyAlignment="1">
      <alignment horizontal="center"/>
    </xf>
    <xf numFmtId="0" fontId="0" fillId="0" borderId="3" xfId="0" applyBorder="1"/>
    <xf numFmtId="1" fontId="0" fillId="0" borderId="14" xfId="0" applyNumberFormat="1" applyBorder="1" applyAlignment="1">
      <alignment horizontal="center"/>
    </xf>
    <xf numFmtId="0" fontId="0" fillId="0" borderId="17" xfId="0" applyBorder="1"/>
    <xf numFmtId="0" fontId="4" fillId="2" borderId="5" xfId="0" applyFont="1" applyFill="1" applyBorder="1"/>
    <xf numFmtId="1" fontId="4" fillId="2" borderId="15" xfId="0" applyNumberFormat="1" applyFont="1" applyFill="1" applyBorder="1" applyAlignment="1">
      <alignment horizontal="center"/>
    </xf>
    <xf numFmtId="165" fontId="4" fillId="0" borderId="0" xfId="0" applyNumberFormat="1" applyFont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10" fontId="4" fillId="0" borderId="12" xfId="0" applyNumberFormat="1" applyFont="1" applyBorder="1" applyAlignment="1">
      <alignment horizontal="center"/>
    </xf>
    <xf numFmtId="165" fontId="4" fillId="0" borderId="12" xfId="0" applyNumberFormat="1" applyFont="1" applyBorder="1" applyAlignment="1">
      <alignment horizontal="center"/>
    </xf>
    <xf numFmtId="166" fontId="0" fillId="0" borderId="1" xfId="1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0" borderId="15" xfId="0" applyBorder="1" applyAlignment="1">
      <alignment horizontal="center"/>
    </xf>
    <xf numFmtId="1" fontId="0" fillId="2" borderId="10" xfId="0" applyNumberFormat="1" applyFill="1" applyBorder="1" applyAlignment="1">
      <alignment horizontal="center"/>
    </xf>
    <xf numFmtId="0" fontId="0" fillId="0" borderId="11" xfId="0" applyBorder="1" applyAlignment="1">
      <alignment horizontal="center"/>
    </xf>
    <xf numFmtId="10" fontId="0" fillId="0" borderId="12" xfId="0" applyNumberFormat="1" applyBorder="1" applyAlignment="1">
      <alignment horizontal="center"/>
    </xf>
    <xf numFmtId="165" fontId="0" fillId="0" borderId="12" xfId="0" applyNumberFormat="1" applyBorder="1" applyAlignment="1">
      <alignment horizontal="center"/>
    </xf>
    <xf numFmtId="14" fontId="0" fillId="0" borderId="1" xfId="0" applyNumberFormat="1" applyBorder="1"/>
    <xf numFmtId="0" fontId="0" fillId="3" borderId="1" xfId="0" applyFill="1" applyBorder="1"/>
    <xf numFmtId="0" fontId="0" fillId="0" borderId="1" xfId="0" applyBorder="1"/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1" xfId="0" applyFill="1" applyBorder="1"/>
    <xf numFmtId="0" fontId="0" fillId="0" borderId="19" xfId="0" applyBorder="1" applyAlignment="1">
      <alignment horizontal="center"/>
    </xf>
    <xf numFmtId="14" fontId="0" fillId="0" borderId="2" xfId="0" applyNumberFormat="1" applyBorder="1"/>
    <xf numFmtId="0" fontId="0" fillId="0" borderId="20" xfId="0" applyBorder="1" applyAlignment="1">
      <alignment horizontal="center"/>
    </xf>
    <xf numFmtId="0" fontId="0" fillId="4" borderId="7" xfId="0" applyFill="1" applyBorder="1"/>
    <xf numFmtId="14" fontId="0" fillId="0" borderId="0" xfId="0" applyNumberFormat="1"/>
    <xf numFmtId="0" fontId="0" fillId="0" borderId="21" xfId="0" applyBorder="1" applyAlignment="1">
      <alignment horizontal="center"/>
    </xf>
    <xf numFmtId="14" fontId="0" fillId="0" borderId="22" xfId="0" applyNumberFormat="1" applyBorder="1"/>
    <xf numFmtId="0" fontId="0" fillId="3" borderId="7" xfId="0" applyFill="1" applyBorder="1"/>
    <xf numFmtId="44" fontId="0" fillId="0" borderId="1" xfId="2" applyFont="1" applyBorder="1" applyAlignment="1">
      <alignment horizontal="center"/>
    </xf>
    <xf numFmtId="0" fontId="0" fillId="3" borderId="0" xfId="0" applyFill="1"/>
    <xf numFmtId="14" fontId="0" fillId="3" borderId="1" xfId="0" applyNumberFormat="1" applyFill="1" applyBorder="1"/>
  </cellXfs>
  <cellStyles count="3">
    <cellStyle name="Monétaire" xfId="2" builtinId="4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F2B1BA-0019-4B84-9517-9679E7A53B18}">
  <sheetPr>
    <pageSetUpPr fitToPage="1"/>
  </sheetPr>
  <dimension ref="A3:N55"/>
  <sheetViews>
    <sheetView view="pageLayout" zoomScaleNormal="100" workbookViewId="0">
      <selection activeCell="G2" sqref="G2"/>
    </sheetView>
  </sheetViews>
  <sheetFormatPr baseColWidth="10" defaultRowHeight="14.5" x14ac:dyDescent="0.35"/>
  <cols>
    <col min="1" max="1" width="41.26953125" bestFit="1" customWidth="1"/>
    <col min="2" max="2" width="7.81640625" bestFit="1" customWidth="1"/>
    <col min="3" max="3" width="7.7265625" bestFit="1" customWidth="1"/>
    <col min="4" max="5" width="9" bestFit="1" customWidth="1"/>
    <col min="6" max="6" width="7.54296875" bestFit="1" customWidth="1"/>
    <col min="7" max="7" width="9.7265625" bestFit="1" customWidth="1"/>
    <col min="8" max="8" width="9" bestFit="1" customWidth="1"/>
    <col min="9" max="9" width="8" bestFit="1" customWidth="1"/>
    <col min="10" max="10" width="11.7265625" bestFit="1" customWidth="1"/>
    <col min="11" max="11" width="9.54296875" bestFit="1" customWidth="1"/>
    <col min="12" max="12" width="11.26953125" bestFit="1" customWidth="1"/>
    <col min="13" max="13" width="10.81640625" bestFit="1" customWidth="1"/>
    <col min="14" max="14" width="9.54296875" bestFit="1" customWidth="1"/>
  </cols>
  <sheetData>
    <row r="3" spans="1:14" ht="15" thickBot="1" x14ac:dyDescent="0.4"/>
    <row r="4" spans="1:14" s="2" customFormat="1" ht="19" thickBot="1" x14ac:dyDescent="0.5">
      <c r="B4" s="29" t="s">
        <v>0</v>
      </c>
      <c r="C4" s="29" t="s">
        <v>1</v>
      </c>
      <c r="D4" s="29" t="s">
        <v>2</v>
      </c>
      <c r="E4" s="29" t="s">
        <v>3</v>
      </c>
      <c r="F4" s="29" t="s">
        <v>4</v>
      </c>
      <c r="G4" s="29" t="s">
        <v>5</v>
      </c>
      <c r="H4" s="29" t="s">
        <v>6</v>
      </c>
      <c r="I4" s="29" t="s">
        <v>7</v>
      </c>
      <c r="J4" s="29" t="s">
        <v>8</v>
      </c>
      <c r="K4" s="29" t="s">
        <v>9</v>
      </c>
      <c r="L4" s="29" t="s">
        <v>10</v>
      </c>
      <c r="M4" s="30" t="s">
        <v>11</v>
      </c>
      <c r="N4" s="31" t="s">
        <v>12</v>
      </c>
    </row>
    <row r="5" spans="1:14" s="2" customFormat="1" ht="18.5" x14ac:dyDescent="0.45">
      <c r="A5" s="9" t="s">
        <v>13</v>
      </c>
      <c r="B5" s="21">
        <v>21</v>
      </c>
      <c r="C5" s="21">
        <v>20</v>
      </c>
      <c r="D5" s="21">
        <v>23</v>
      </c>
      <c r="E5" s="21">
        <v>20</v>
      </c>
      <c r="F5" s="21">
        <v>21</v>
      </c>
      <c r="G5" s="21">
        <v>21</v>
      </c>
      <c r="H5" s="21">
        <v>20</v>
      </c>
      <c r="I5" s="21">
        <v>22</v>
      </c>
      <c r="J5" s="21">
        <v>22</v>
      </c>
      <c r="K5" s="21">
        <v>21</v>
      </c>
      <c r="L5" s="21">
        <v>21</v>
      </c>
      <c r="M5" s="24">
        <v>17</v>
      </c>
      <c r="N5" s="11">
        <f t="shared" ref="N5:N18" si="0">SUM(B5:M5)</f>
        <v>249</v>
      </c>
    </row>
    <row r="6" spans="1:14" ht="15.5" x14ac:dyDescent="0.35">
      <c r="A6" s="32" t="s">
        <v>14</v>
      </c>
      <c r="B6" s="1">
        <v>3643</v>
      </c>
      <c r="C6" s="1">
        <v>2845</v>
      </c>
      <c r="D6" s="1">
        <v>3020</v>
      </c>
      <c r="E6" s="1">
        <v>2055</v>
      </c>
      <c r="F6" s="1">
        <v>2202</v>
      </c>
      <c r="G6" s="1">
        <v>1810</v>
      </c>
      <c r="H6" s="1">
        <v>650</v>
      </c>
      <c r="I6" s="1">
        <v>447</v>
      </c>
      <c r="J6" s="1">
        <v>4236</v>
      </c>
      <c r="K6" s="1">
        <v>4168</v>
      </c>
      <c r="L6" s="1">
        <v>3828</v>
      </c>
      <c r="M6" s="23">
        <v>2101</v>
      </c>
      <c r="N6" s="12">
        <f t="shared" si="0"/>
        <v>31005</v>
      </c>
    </row>
    <row r="7" spans="1:14" ht="16" thickBot="1" x14ac:dyDescent="0.4">
      <c r="A7" s="10" t="s">
        <v>15</v>
      </c>
      <c r="B7" s="33">
        <f>B6*7.1395</f>
        <v>26009.198499999999</v>
      </c>
      <c r="C7" s="33">
        <f t="shared" ref="C7:E7" si="1">C6*7.13</f>
        <v>20284.849999999999</v>
      </c>
      <c r="D7" s="33">
        <f t="shared" si="1"/>
        <v>21532.6</v>
      </c>
      <c r="E7" s="33">
        <f t="shared" si="1"/>
        <v>14652.15</v>
      </c>
      <c r="F7" s="33">
        <f>F6*7.27</f>
        <v>16008.539999999999</v>
      </c>
      <c r="G7" s="33">
        <f>G6*7.27</f>
        <v>13158.699999999999</v>
      </c>
      <c r="H7" s="25">
        <f t="shared" ref="H7:M7" si="2">H6*8</f>
        <v>5200</v>
      </c>
      <c r="I7" s="33">
        <f t="shared" si="2"/>
        <v>3576</v>
      </c>
      <c r="J7" s="33">
        <f t="shared" si="2"/>
        <v>33888</v>
      </c>
      <c r="K7" s="25">
        <f t="shared" si="2"/>
        <v>33344</v>
      </c>
      <c r="L7" s="33">
        <f t="shared" si="2"/>
        <v>30624</v>
      </c>
      <c r="M7" s="33">
        <f t="shared" si="2"/>
        <v>16808</v>
      </c>
      <c r="N7" s="34">
        <f>SUM(B7:M7)</f>
        <v>235086.03849999997</v>
      </c>
    </row>
    <row r="8" spans="1:14" ht="16" thickBot="1" x14ac:dyDescent="0.4">
      <c r="A8" s="4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18"/>
    </row>
    <row r="9" spans="1:14" ht="15.5" x14ac:dyDescent="0.35">
      <c r="A9" s="9" t="s">
        <v>16</v>
      </c>
      <c r="B9" s="21">
        <v>6392</v>
      </c>
      <c r="C9" s="21">
        <v>5501</v>
      </c>
      <c r="D9" s="21">
        <v>5861</v>
      </c>
      <c r="E9" s="21">
        <v>4889</v>
      </c>
      <c r="F9" s="21">
        <v>4829</v>
      </c>
      <c r="G9" s="21">
        <v>3561</v>
      </c>
      <c r="H9" s="21">
        <v>1607</v>
      </c>
      <c r="I9" s="21">
        <v>1015</v>
      </c>
      <c r="J9" s="21">
        <v>7467</v>
      </c>
      <c r="K9" s="21">
        <v>7987</v>
      </c>
      <c r="L9" s="21">
        <v>7364</v>
      </c>
      <c r="M9" s="24">
        <v>4555</v>
      </c>
      <c r="N9" s="11">
        <f t="shared" si="0"/>
        <v>61028</v>
      </c>
    </row>
    <row r="10" spans="1:14" ht="16" thickBot="1" x14ac:dyDescent="0.4">
      <c r="A10" s="10" t="s">
        <v>17</v>
      </c>
      <c r="B10" s="35">
        <f>B9*7.13</f>
        <v>45574.96</v>
      </c>
      <c r="C10" s="33">
        <f t="shared" ref="C10:E10" si="3">C9*7.13</f>
        <v>39222.129999999997</v>
      </c>
      <c r="D10" s="33">
        <f t="shared" si="3"/>
        <v>41788.93</v>
      </c>
      <c r="E10" s="33">
        <f t="shared" si="3"/>
        <v>34858.57</v>
      </c>
      <c r="F10" s="33">
        <f>F9*7.27</f>
        <v>35106.829999999994</v>
      </c>
      <c r="G10" s="33">
        <f>G9*7.27</f>
        <v>25888.469999999998</v>
      </c>
      <c r="H10" s="33">
        <f t="shared" ref="H10:M10" si="4">H9*8</f>
        <v>12856</v>
      </c>
      <c r="I10" s="33">
        <f t="shared" si="4"/>
        <v>8120</v>
      </c>
      <c r="J10" s="33">
        <f t="shared" si="4"/>
        <v>59736</v>
      </c>
      <c r="K10" s="33">
        <f t="shared" si="4"/>
        <v>63896</v>
      </c>
      <c r="L10" s="33">
        <f t="shared" si="4"/>
        <v>58912</v>
      </c>
      <c r="M10" s="33">
        <f t="shared" si="4"/>
        <v>36440</v>
      </c>
      <c r="N10" s="13">
        <f>SUM(B10:M10)</f>
        <v>462399.89</v>
      </c>
    </row>
    <row r="11" spans="1:14" ht="16" thickBot="1" x14ac:dyDescent="0.4">
      <c r="A11" s="4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18"/>
    </row>
    <row r="12" spans="1:14" ht="15.5" x14ac:dyDescent="0.35">
      <c r="A12" s="9" t="s">
        <v>18</v>
      </c>
      <c r="B12" s="21">
        <v>166</v>
      </c>
      <c r="C12" s="21">
        <v>250</v>
      </c>
      <c r="D12" s="21">
        <v>287</v>
      </c>
      <c r="E12" s="21">
        <v>245</v>
      </c>
      <c r="F12" s="21">
        <v>285</v>
      </c>
      <c r="G12" s="21">
        <v>310</v>
      </c>
      <c r="H12" s="21">
        <v>202</v>
      </c>
      <c r="I12" s="21">
        <v>253</v>
      </c>
      <c r="J12" s="21">
        <v>376</v>
      </c>
      <c r="K12" s="21">
        <v>357</v>
      </c>
      <c r="L12" s="21">
        <v>397</v>
      </c>
      <c r="M12" s="24">
        <v>264</v>
      </c>
      <c r="N12" s="11">
        <f t="shared" si="0"/>
        <v>3392</v>
      </c>
    </row>
    <row r="13" spans="1:14" ht="16" thickBot="1" x14ac:dyDescent="0.4">
      <c r="A13" s="10" t="s">
        <v>19</v>
      </c>
      <c r="B13" s="33">
        <f>B12*7.13</f>
        <v>1183.58</v>
      </c>
      <c r="C13" s="33">
        <f t="shared" ref="C13:E13" si="5">C12*7.13</f>
        <v>1782.5</v>
      </c>
      <c r="D13" s="33">
        <f t="shared" si="5"/>
        <v>2046.31</v>
      </c>
      <c r="E13" s="33">
        <f t="shared" si="5"/>
        <v>1746.85</v>
      </c>
      <c r="F13" s="33">
        <f>F12*7.27</f>
        <v>2071.9499999999998</v>
      </c>
      <c r="G13" s="33">
        <f>G12*7.27</f>
        <v>2253.6999999999998</v>
      </c>
      <c r="H13" s="33">
        <f t="shared" ref="H13:M13" si="6">H12*8</f>
        <v>1616</v>
      </c>
      <c r="I13" s="33">
        <f t="shared" si="6"/>
        <v>2024</v>
      </c>
      <c r="J13" s="33">
        <f t="shared" si="6"/>
        <v>3008</v>
      </c>
      <c r="K13" s="33">
        <f t="shared" si="6"/>
        <v>2856</v>
      </c>
      <c r="L13" s="33">
        <f t="shared" si="6"/>
        <v>3176</v>
      </c>
      <c r="M13" s="25">
        <f t="shared" si="6"/>
        <v>2112</v>
      </c>
      <c r="N13" s="34">
        <f>SUM(B13:M13)</f>
        <v>25876.89</v>
      </c>
    </row>
    <row r="14" spans="1:14" ht="16" thickBot="1" x14ac:dyDescent="0.4">
      <c r="A14" s="4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18"/>
    </row>
    <row r="15" spans="1:14" ht="15.5" x14ac:dyDescent="0.35">
      <c r="A15" s="9" t="s">
        <v>20</v>
      </c>
      <c r="B15" s="21">
        <v>16</v>
      </c>
      <c r="C15" s="21">
        <v>17</v>
      </c>
      <c r="D15" s="21">
        <v>60</v>
      </c>
      <c r="E15" s="21">
        <v>42</v>
      </c>
      <c r="F15" s="21">
        <v>22</v>
      </c>
      <c r="G15" s="21">
        <v>107</v>
      </c>
      <c r="H15" s="21">
        <v>116</v>
      </c>
      <c r="I15" s="21">
        <v>5</v>
      </c>
      <c r="J15" s="21">
        <v>29</v>
      </c>
      <c r="K15" s="21">
        <v>53</v>
      </c>
      <c r="L15" s="21">
        <v>60</v>
      </c>
      <c r="M15" s="24">
        <v>30</v>
      </c>
      <c r="N15" s="11">
        <f t="shared" si="0"/>
        <v>557</v>
      </c>
    </row>
    <row r="16" spans="1:14" ht="16" thickBot="1" x14ac:dyDescent="0.4">
      <c r="A16" s="10" t="s">
        <v>21</v>
      </c>
      <c r="B16" s="33">
        <f>B15*7.13</f>
        <v>114.08</v>
      </c>
      <c r="C16" s="33">
        <f t="shared" ref="C16:E16" si="7">C15*7.13</f>
        <v>121.21</v>
      </c>
      <c r="D16" s="33">
        <f t="shared" si="7"/>
        <v>427.8</v>
      </c>
      <c r="E16" s="25">
        <f t="shared" si="7"/>
        <v>299.45999999999998</v>
      </c>
      <c r="F16" s="33">
        <f>F15*7.27</f>
        <v>159.94</v>
      </c>
      <c r="G16" s="33">
        <f>G15*7.27</f>
        <v>777.89</v>
      </c>
      <c r="H16" s="33">
        <f>H15*8</f>
        <v>928</v>
      </c>
      <c r="I16" s="33">
        <f>I15*8</f>
        <v>40</v>
      </c>
      <c r="J16" s="33">
        <v>7.47</v>
      </c>
      <c r="K16" s="33">
        <f>K15*8</f>
        <v>424</v>
      </c>
      <c r="L16" s="33">
        <f>L15*8</f>
        <v>480</v>
      </c>
      <c r="M16" s="33">
        <f>M15*8</f>
        <v>240</v>
      </c>
      <c r="N16" s="34">
        <f>SUM(B16:M16)</f>
        <v>4019.85</v>
      </c>
    </row>
    <row r="17" spans="1:14" ht="16" thickBot="1" x14ac:dyDescent="0.4">
      <c r="A17" s="4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18"/>
    </row>
    <row r="18" spans="1:14" ht="15.5" x14ac:dyDescent="0.35">
      <c r="A18" s="9" t="s">
        <v>22</v>
      </c>
      <c r="B18" s="21">
        <v>0</v>
      </c>
      <c r="C18" s="21">
        <v>0</v>
      </c>
      <c r="D18" s="21">
        <v>5</v>
      </c>
      <c r="E18" s="21">
        <v>7</v>
      </c>
      <c r="F18" s="21">
        <v>11</v>
      </c>
      <c r="G18" s="21">
        <v>9</v>
      </c>
      <c r="H18" s="21">
        <v>26</v>
      </c>
      <c r="I18" s="21">
        <v>56</v>
      </c>
      <c r="J18" s="21">
        <v>11</v>
      </c>
      <c r="K18" s="21">
        <v>10</v>
      </c>
      <c r="L18" s="21">
        <v>9</v>
      </c>
      <c r="M18" s="24">
        <v>7</v>
      </c>
      <c r="N18" s="11">
        <f t="shared" si="0"/>
        <v>151</v>
      </c>
    </row>
    <row r="19" spans="1:14" ht="16" thickBot="1" x14ac:dyDescent="0.4">
      <c r="A19" s="10" t="s">
        <v>23</v>
      </c>
      <c r="B19" s="25">
        <f>B18*7.13</f>
        <v>0</v>
      </c>
      <c r="C19" s="25">
        <f t="shared" ref="C19:E19" si="8">C18*7.13</f>
        <v>0</v>
      </c>
      <c r="D19" s="25">
        <f t="shared" si="8"/>
        <v>35.65</v>
      </c>
      <c r="E19" s="25">
        <f t="shared" si="8"/>
        <v>49.91</v>
      </c>
      <c r="F19" s="33">
        <f>F18*7.27</f>
        <v>79.97</v>
      </c>
      <c r="G19" s="33">
        <f>G18*7.27</f>
        <v>65.429999999999993</v>
      </c>
      <c r="H19" s="33">
        <f t="shared" ref="H19:M19" si="9">H18*8</f>
        <v>208</v>
      </c>
      <c r="I19" s="33">
        <f t="shared" si="9"/>
        <v>448</v>
      </c>
      <c r="J19" s="33">
        <f t="shared" si="9"/>
        <v>88</v>
      </c>
      <c r="K19" s="33">
        <f t="shared" si="9"/>
        <v>80</v>
      </c>
      <c r="L19" s="33">
        <f t="shared" si="9"/>
        <v>72</v>
      </c>
      <c r="M19" s="26">
        <f t="shared" si="9"/>
        <v>56</v>
      </c>
      <c r="N19" s="16">
        <f>SUM(B19:M19)</f>
        <v>1182.96</v>
      </c>
    </row>
    <row r="20" spans="1:14" ht="16" thickBot="1" x14ac:dyDescent="0.4">
      <c r="A20" s="4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18"/>
    </row>
    <row r="21" spans="1:14" ht="15.5" x14ac:dyDescent="0.35">
      <c r="A21" s="5" t="s">
        <v>24</v>
      </c>
      <c r="B21" s="6">
        <f>B6+B9+B12+B15+B18</f>
        <v>10217</v>
      </c>
      <c r="C21" s="6">
        <f t="shared" ref="C21:M21" si="10">C6+C9+C12+C15+C18</f>
        <v>8613</v>
      </c>
      <c r="D21" s="6">
        <f t="shared" si="10"/>
        <v>9233</v>
      </c>
      <c r="E21" s="6">
        <f t="shared" si="10"/>
        <v>7238</v>
      </c>
      <c r="F21" s="6">
        <f>F6+F9+F12+F15+F18</f>
        <v>7349</v>
      </c>
      <c r="G21" s="6">
        <f t="shared" si="10"/>
        <v>5797</v>
      </c>
      <c r="H21" s="6">
        <f t="shared" si="10"/>
        <v>2601</v>
      </c>
      <c r="I21" s="6">
        <f t="shared" si="10"/>
        <v>1776</v>
      </c>
      <c r="J21" s="6">
        <f t="shared" si="10"/>
        <v>12119</v>
      </c>
      <c r="K21" s="6">
        <f t="shared" si="10"/>
        <v>12575</v>
      </c>
      <c r="L21" s="6">
        <f t="shared" si="10"/>
        <v>11658</v>
      </c>
      <c r="M21" s="39">
        <f t="shared" si="10"/>
        <v>6957</v>
      </c>
      <c r="N21" s="11">
        <f>SUM(B21:M21)</f>
        <v>96133</v>
      </c>
    </row>
    <row r="22" spans="1:14" ht="15.5" x14ac:dyDescent="0.35">
      <c r="A22" s="38" t="s">
        <v>25</v>
      </c>
      <c r="B22" s="37">
        <f>B21/B5</f>
        <v>486.52380952380952</v>
      </c>
      <c r="C22" s="37">
        <f t="shared" ref="C22:M22" si="11">C21/C5</f>
        <v>430.65</v>
      </c>
      <c r="D22" s="37">
        <f t="shared" si="11"/>
        <v>401.43478260869563</v>
      </c>
      <c r="E22" s="37">
        <f t="shared" si="11"/>
        <v>361.9</v>
      </c>
      <c r="F22" s="37">
        <f t="shared" si="11"/>
        <v>349.95238095238096</v>
      </c>
      <c r="G22" s="37">
        <f t="shared" si="11"/>
        <v>276.04761904761904</v>
      </c>
      <c r="H22" s="37">
        <f t="shared" si="11"/>
        <v>130.05000000000001</v>
      </c>
      <c r="I22" s="37">
        <f t="shared" si="11"/>
        <v>80.727272727272734</v>
      </c>
      <c r="J22" s="37">
        <f t="shared" si="11"/>
        <v>550.86363636363637</v>
      </c>
      <c r="K22" s="37">
        <f t="shared" si="11"/>
        <v>598.80952380952385</v>
      </c>
      <c r="L22" s="37">
        <f t="shared" si="11"/>
        <v>555.14285714285711</v>
      </c>
      <c r="M22" s="40">
        <f t="shared" si="11"/>
        <v>409.23529411764707</v>
      </c>
      <c r="N22" s="28">
        <f>N21/N5</f>
        <v>386.07630522088351</v>
      </c>
    </row>
    <row r="23" spans="1:14" ht="16" thickBot="1" x14ac:dyDescent="0.4">
      <c r="A23" s="7" t="s">
        <v>26</v>
      </c>
      <c r="B23" s="8">
        <f>B21*7.13</f>
        <v>72847.209999999992</v>
      </c>
      <c r="C23" s="8">
        <f t="shared" ref="C23:I23" si="12">C21*7.13</f>
        <v>61410.69</v>
      </c>
      <c r="D23" s="8">
        <f t="shared" si="12"/>
        <v>65831.289999999994</v>
      </c>
      <c r="E23" s="8">
        <f t="shared" si="12"/>
        <v>51606.94</v>
      </c>
      <c r="F23" s="8">
        <f>F21*7.27</f>
        <v>53427.229999999996</v>
      </c>
      <c r="G23" s="8">
        <f>G21*7.27</f>
        <v>42144.189999999995</v>
      </c>
      <c r="H23" s="8">
        <f>H21*8</f>
        <v>20808</v>
      </c>
      <c r="I23" s="8">
        <f t="shared" si="12"/>
        <v>12662.88</v>
      </c>
      <c r="J23" s="8">
        <f>J21*8</f>
        <v>96952</v>
      </c>
      <c r="K23" s="8">
        <f>K21*8</f>
        <v>100600</v>
      </c>
      <c r="L23" s="8">
        <f>L21*8</f>
        <v>93264</v>
      </c>
      <c r="M23" s="65">
        <f>M21*8</f>
        <v>55656</v>
      </c>
      <c r="N23" s="13">
        <f>SUM(B23:M23)</f>
        <v>727210.42999999993</v>
      </c>
    </row>
    <row r="24" spans="1:14" ht="16" thickBot="1" x14ac:dyDescent="0.4">
      <c r="A24" s="4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18"/>
    </row>
    <row r="25" spans="1:14" ht="15.5" x14ac:dyDescent="0.35">
      <c r="A25" s="9" t="s">
        <v>27</v>
      </c>
      <c r="B25" s="21">
        <v>2.94</v>
      </c>
      <c r="C25" s="21">
        <v>3.03</v>
      </c>
      <c r="D25" s="21">
        <v>3.15</v>
      </c>
      <c r="E25" s="21">
        <v>3.19</v>
      </c>
      <c r="F25" s="21">
        <v>3.52</v>
      </c>
      <c r="G25" s="21">
        <v>3.57</v>
      </c>
      <c r="H25" s="21">
        <v>3.59</v>
      </c>
      <c r="I25" s="21">
        <v>3.56</v>
      </c>
      <c r="J25" s="21">
        <v>3.29</v>
      </c>
      <c r="K25" s="21">
        <v>3.28</v>
      </c>
      <c r="L25" s="21">
        <v>3.37</v>
      </c>
      <c r="M25" s="24">
        <v>3.45</v>
      </c>
      <c r="N25" s="14">
        <f>SUM(B25:M25)/12</f>
        <v>3.3283333333333331</v>
      </c>
    </row>
    <row r="26" spans="1:14" ht="16" thickBot="1" x14ac:dyDescent="0.4">
      <c r="A26" s="10" t="s">
        <v>28</v>
      </c>
      <c r="B26" s="25">
        <v>10.08</v>
      </c>
      <c r="C26" s="25">
        <v>10.17</v>
      </c>
      <c r="D26" s="25">
        <v>10.29</v>
      </c>
      <c r="E26" s="25">
        <v>10.33</v>
      </c>
      <c r="F26" s="25">
        <v>10.52</v>
      </c>
      <c r="G26" s="25">
        <v>10.83</v>
      </c>
      <c r="H26" s="25">
        <v>10.86</v>
      </c>
      <c r="I26" s="25">
        <v>11.55</v>
      </c>
      <c r="J26" s="25">
        <v>11.29</v>
      </c>
      <c r="K26" s="25">
        <v>11.28</v>
      </c>
      <c r="L26" s="25">
        <v>11.37</v>
      </c>
      <c r="M26" s="26">
        <v>11.45</v>
      </c>
      <c r="N26" s="15">
        <f>SUM(B26:M26)/12</f>
        <v>10.834999999999999</v>
      </c>
    </row>
    <row r="27" spans="1:14" ht="16" thickBot="1" x14ac:dyDescent="0.4">
      <c r="A27" s="4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17"/>
    </row>
    <row r="28" spans="1:14" ht="15.5" x14ac:dyDescent="0.35">
      <c r="A28" s="9" t="s">
        <v>46</v>
      </c>
      <c r="B28" s="21">
        <v>958</v>
      </c>
      <c r="C28" s="21">
        <v>749</v>
      </c>
      <c r="D28" s="21">
        <v>761</v>
      </c>
      <c r="E28" s="21">
        <v>596</v>
      </c>
      <c r="F28" s="21">
        <v>480</v>
      </c>
      <c r="G28" s="21">
        <v>309</v>
      </c>
      <c r="H28" s="21">
        <v>157</v>
      </c>
      <c r="I28" s="21">
        <v>66</v>
      </c>
      <c r="J28" s="21">
        <v>954</v>
      </c>
      <c r="K28" s="21">
        <v>1233</v>
      </c>
      <c r="L28" s="21">
        <v>968</v>
      </c>
      <c r="M28" s="24">
        <v>584</v>
      </c>
      <c r="N28" s="43">
        <f>SUM(B28:M28)</f>
        <v>7815</v>
      </c>
    </row>
    <row r="29" spans="1:14" ht="16" thickBot="1" x14ac:dyDescent="0.4">
      <c r="A29" s="10" t="s">
        <v>30</v>
      </c>
      <c r="B29" s="22">
        <f>B28/B21</f>
        <v>9.3765293138886166E-2</v>
      </c>
      <c r="C29" s="22">
        <f t="shared" ref="C29:M29" si="13">C28/C21</f>
        <v>8.696156972019041E-2</v>
      </c>
      <c r="D29" s="22">
        <f t="shared" si="13"/>
        <v>8.2421748077547929E-2</v>
      </c>
      <c r="E29" s="22">
        <f>E28/E21</f>
        <v>8.2343188726167443E-2</v>
      </c>
      <c r="F29" s="22">
        <f t="shared" si="13"/>
        <v>6.5315008844740785E-2</v>
      </c>
      <c r="G29" s="22">
        <f t="shared" si="13"/>
        <v>5.3303432810074179E-2</v>
      </c>
      <c r="H29" s="22">
        <f t="shared" si="13"/>
        <v>6.0361399461745485E-2</v>
      </c>
      <c r="I29" s="22">
        <f t="shared" si="13"/>
        <v>3.7162162162162164E-2</v>
      </c>
      <c r="J29" s="22">
        <f t="shared" si="13"/>
        <v>7.8719366284346892E-2</v>
      </c>
      <c r="K29" s="22">
        <f t="shared" si="13"/>
        <v>9.8051689860834984E-2</v>
      </c>
      <c r="L29" s="22">
        <f>L28/L21</f>
        <v>8.3033110310516384E-2</v>
      </c>
      <c r="M29" s="41">
        <f t="shared" si="13"/>
        <v>8.3944228834267651E-2</v>
      </c>
      <c r="N29" s="44">
        <f>N28/N37</f>
        <v>8.1171191757203096E-2</v>
      </c>
    </row>
    <row r="30" spans="1:14" ht="16" thickBot="1" x14ac:dyDescent="0.4">
      <c r="A30" s="4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3"/>
      <c r="M30" s="3"/>
      <c r="N30" s="19"/>
    </row>
    <row r="31" spans="1:14" ht="15.5" x14ac:dyDescent="0.35">
      <c r="A31" s="9" t="s">
        <v>47</v>
      </c>
      <c r="B31" s="21">
        <v>973</v>
      </c>
      <c r="C31" s="21">
        <v>738</v>
      </c>
      <c r="D31" s="21">
        <v>810</v>
      </c>
      <c r="E31" s="21">
        <v>684</v>
      </c>
      <c r="F31" s="21">
        <v>553</v>
      </c>
      <c r="G31" s="21">
        <v>341</v>
      </c>
      <c r="H31" s="21">
        <v>178</v>
      </c>
      <c r="I31" s="21">
        <v>140</v>
      </c>
      <c r="J31" s="21">
        <v>1524</v>
      </c>
      <c r="K31" s="21">
        <v>1189</v>
      </c>
      <c r="L31" s="21">
        <v>1082</v>
      </c>
      <c r="M31" s="24">
        <v>620</v>
      </c>
      <c r="N31" s="43">
        <f>SUM(B31:M31)</f>
        <v>8832</v>
      </c>
    </row>
    <row r="32" spans="1:14" ht="16" thickBot="1" x14ac:dyDescent="0.4">
      <c r="A32" s="10" t="s">
        <v>32</v>
      </c>
      <c r="B32" s="22">
        <f>B31/B21</f>
        <v>9.5233434471958506E-2</v>
      </c>
      <c r="C32" s="22">
        <f t="shared" ref="C32:M32" si="14">C31/C21</f>
        <v>8.5684430512016713E-2</v>
      </c>
      <c r="D32" s="22">
        <f t="shared" si="14"/>
        <v>8.7728798873605546E-2</v>
      </c>
      <c r="E32" s="22">
        <f t="shared" si="14"/>
        <v>9.4501243437413646E-2</v>
      </c>
      <c r="F32" s="22">
        <f t="shared" si="14"/>
        <v>7.5248333106545107E-2</v>
      </c>
      <c r="G32" s="22">
        <f t="shared" si="14"/>
        <v>5.8823529411764705E-2</v>
      </c>
      <c r="H32" s="22">
        <f t="shared" si="14"/>
        <v>6.8435217224144557E-2</v>
      </c>
      <c r="I32" s="22">
        <f>I31/I21</f>
        <v>7.8828828828828829E-2</v>
      </c>
      <c r="J32" s="22">
        <f>J31/J21</f>
        <v>0.1257529499133592</v>
      </c>
      <c r="K32" s="22">
        <f>K31/K21</f>
        <v>9.4552683896620277E-2</v>
      </c>
      <c r="L32" s="22">
        <f t="shared" si="14"/>
        <v>9.2811803053697031E-2</v>
      </c>
      <c r="M32" s="41">
        <f t="shared" si="14"/>
        <v>8.911887307747593E-2</v>
      </c>
      <c r="N32" s="44">
        <f>N31/N37</f>
        <v>9.1734352603917824E-2</v>
      </c>
    </row>
    <row r="33" spans="1:14" ht="16" thickBot="1" x14ac:dyDescent="0.4">
      <c r="A33" s="4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3"/>
      <c r="M33" s="3"/>
      <c r="N33" s="19"/>
    </row>
    <row r="34" spans="1:14" ht="15.5" x14ac:dyDescent="0.35">
      <c r="A34" s="9" t="s">
        <v>48</v>
      </c>
      <c r="B34" s="21">
        <v>426</v>
      </c>
      <c r="C34" s="21">
        <v>435</v>
      </c>
      <c r="D34" s="21">
        <v>487</v>
      </c>
      <c r="E34" s="21">
        <v>276</v>
      </c>
      <c r="F34" s="21">
        <v>319</v>
      </c>
      <c r="G34" s="21">
        <v>221</v>
      </c>
      <c r="H34" s="21">
        <v>109</v>
      </c>
      <c r="I34" s="21">
        <v>81</v>
      </c>
      <c r="J34" s="21">
        <f>94+144+145+181</f>
        <v>564</v>
      </c>
      <c r="K34" s="21">
        <v>638</v>
      </c>
      <c r="L34" s="21">
        <v>570</v>
      </c>
      <c r="M34" s="24">
        <v>317</v>
      </c>
      <c r="N34" s="43">
        <f>SUM(B34:M34)</f>
        <v>4443</v>
      </c>
    </row>
    <row r="35" spans="1:14" ht="16" thickBot="1" x14ac:dyDescent="0.4">
      <c r="A35" s="10" t="s">
        <v>32</v>
      </c>
      <c r="B35" s="22">
        <f>B34/B21</f>
        <v>4.1695213859254183E-2</v>
      </c>
      <c r="C35" s="22">
        <f>C34/C21</f>
        <v>5.0505050505050504E-2</v>
      </c>
      <c r="D35" s="22">
        <f t="shared" ref="D35:H35" si="15">D34/D21</f>
        <v>5.2745586483266542E-2</v>
      </c>
      <c r="E35" s="22">
        <f t="shared" si="15"/>
        <v>3.8132080685272178E-2</v>
      </c>
      <c r="F35" s="22">
        <f t="shared" si="15"/>
        <v>4.340726629473398E-2</v>
      </c>
      <c r="G35" s="22">
        <f t="shared" si="15"/>
        <v>3.8123167155425221E-2</v>
      </c>
      <c r="H35" s="22">
        <f t="shared" si="15"/>
        <v>4.1906958861976165E-2</v>
      </c>
      <c r="I35" s="22">
        <f>I34/I21</f>
        <v>4.5608108108108107E-2</v>
      </c>
      <c r="J35" s="22">
        <f t="shared" ref="J35:N35" si="16">J34/J21</f>
        <v>4.6538493275022692E-2</v>
      </c>
      <c r="K35" s="22">
        <f t="shared" si="16"/>
        <v>5.0735586481113322E-2</v>
      </c>
      <c r="L35" s="22">
        <f t="shared" si="16"/>
        <v>4.8893463715903245E-2</v>
      </c>
      <c r="M35" s="22">
        <f t="shared" si="16"/>
        <v>4.5565617363806238E-2</v>
      </c>
      <c r="N35" s="22">
        <f t="shared" si="16"/>
        <v>4.6217219893272862E-2</v>
      </c>
    </row>
    <row r="36" spans="1:14" ht="16" thickBot="1" x14ac:dyDescent="0.4">
      <c r="A36" s="4"/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3"/>
      <c r="M36" s="3"/>
      <c r="N36" s="19"/>
    </row>
    <row r="37" spans="1:14" ht="15.5" x14ac:dyDescent="0.35">
      <c r="A37" s="9" t="s">
        <v>55</v>
      </c>
      <c r="B37" s="21">
        <v>10273</v>
      </c>
      <c r="C37" s="21">
        <v>8674</v>
      </c>
      <c r="D37" s="21">
        <v>9194</v>
      </c>
      <c r="E37" s="21">
        <v>7194</v>
      </c>
      <c r="F37" s="21">
        <v>7314</v>
      </c>
      <c r="G37" s="21">
        <v>5818</v>
      </c>
      <c r="H37" s="21">
        <v>2564</v>
      </c>
      <c r="I37" s="21">
        <v>1732</v>
      </c>
      <c r="J37" s="21">
        <v>12210</v>
      </c>
      <c r="K37" s="21">
        <v>12615</v>
      </c>
      <c r="L37" s="21">
        <v>11651</v>
      </c>
      <c r="M37" s="24">
        <v>7039</v>
      </c>
      <c r="N37" s="11">
        <f>SUM(B37:M37)</f>
        <v>96278</v>
      </c>
    </row>
    <row r="38" spans="1:14" ht="16" thickBot="1" x14ac:dyDescent="0.4">
      <c r="A38" s="10" t="s">
        <v>56</v>
      </c>
      <c r="B38" s="22">
        <f>B37/B21</f>
        <v>1.0054810609768035</v>
      </c>
      <c r="C38" s="22">
        <f>C37/C21</f>
        <v>1.007082317427145</v>
      </c>
      <c r="D38" s="22">
        <f>D37/D21</f>
        <v>0.99577602079497451</v>
      </c>
      <c r="E38" s="22">
        <f t="shared" ref="E38:F38" si="17">E37/E21</f>
        <v>0.99392097264437695</v>
      </c>
      <c r="F38" s="22">
        <f t="shared" si="17"/>
        <v>0.99523744727173769</v>
      </c>
      <c r="G38" s="22">
        <f>G37/G21</f>
        <v>1.0036225633948594</v>
      </c>
      <c r="H38" s="22">
        <f>H37/H21</f>
        <v>0.98577470203767781</v>
      </c>
      <c r="I38" s="22">
        <f>I37/I21</f>
        <v>0.97522522522522526</v>
      </c>
      <c r="J38" s="22">
        <f>J37/J21</f>
        <v>1.0075088703688424</v>
      </c>
      <c r="K38" s="22">
        <f>K37/K21</f>
        <v>1.0031809145129225</v>
      </c>
      <c r="L38" s="22">
        <f t="shared" ref="L38:M38" si="18">L37/L21</f>
        <v>0.99939955395436608</v>
      </c>
      <c r="M38" s="41">
        <f t="shared" si="18"/>
        <v>1.0117866896650856</v>
      </c>
      <c r="N38" s="44">
        <f>N37/N21</f>
        <v>1.0015083270052947</v>
      </c>
    </row>
    <row r="39" spans="1:14" ht="16" thickBot="1" x14ac:dyDescent="0.4">
      <c r="A39" s="4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18"/>
    </row>
    <row r="40" spans="1:14" ht="15.5" x14ac:dyDescent="0.35">
      <c r="A40" s="9" t="s">
        <v>49</v>
      </c>
      <c r="B40" s="21">
        <v>1415</v>
      </c>
      <c r="C40" s="21">
        <v>1134</v>
      </c>
      <c r="D40" s="21">
        <v>1050</v>
      </c>
      <c r="E40" s="21">
        <v>1053</v>
      </c>
      <c r="F40" s="21">
        <v>1033</v>
      </c>
      <c r="G40" s="21">
        <v>309</v>
      </c>
      <c r="H40" s="21">
        <v>277</v>
      </c>
      <c r="I40" s="21">
        <v>160</v>
      </c>
      <c r="J40" s="21">
        <v>708</v>
      </c>
      <c r="K40" s="21">
        <v>811</v>
      </c>
      <c r="L40" s="21">
        <v>798</v>
      </c>
      <c r="M40" s="24">
        <v>587</v>
      </c>
      <c r="N40" s="66">
        <f>SUM(B40:M40)</f>
        <v>9335</v>
      </c>
    </row>
    <row r="41" spans="1:14" ht="15.5" x14ac:dyDescent="0.35">
      <c r="A41" s="32" t="s">
        <v>34</v>
      </c>
      <c r="B41" s="27">
        <f>B40/B21</f>
        <v>0.1384946657531565</v>
      </c>
      <c r="C41" s="27">
        <f t="shared" ref="C41:L41" si="19">C40/C21</f>
        <v>0.13166144200626959</v>
      </c>
      <c r="D41" s="27">
        <f t="shared" si="19"/>
        <v>0.11372251705837756</v>
      </c>
      <c r="E41" s="27">
        <f t="shared" si="19"/>
        <v>0.14548217739707101</v>
      </c>
      <c r="F41" s="27">
        <f t="shared" si="19"/>
        <v>0.14056334195128589</v>
      </c>
      <c r="G41" s="27">
        <f t="shared" si="19"/>
        <v>5.3303432810074179E-2</v>
      </c>
      <c r="H41" s="27">
        <f t="shared" si="19"/>
        <v>0.10649750096116878</v>
      </c>
      <c r="I41" s="27">
        <f t="shared" si="19"/>
        <v>9.0090090090090086E-2</v>
      </c>
      <c r="J41" s="27">
        <f t="shared" si="19"/>
        <v>5.8420661770773166E-2</v>
      </c>
      <c r="K41" s="27">
        <f t="shared" si="19"/>
        <v>6.4493041749502988E-2</v>
      </c>
      <c r="L41" s="27">
        <f t="shared" si="19"/>
        <v>6.8450849202264533E-2</v>
      </c>
      <c r="M41" s="42">
        <f>M40/M21</f>
        <v>8.4375449187868337E-2</v>
      </c>
      <c r="N41" s="67">
        <f>N40/N21</f>
        <v>9.710505237535498E-2</v>
      </c>
    </row>
    <row r="42" spans="1:14" ht="16" thickBot="1" x14ac:dyDescent="0.4">
      <c r="A42" s="10" t="s">
        <v>35</v>
      </c>
      <c r="B42" s="46">
        <f>B40*0.828</f>
        <v>1171.6199999999999</v>
      </c>
      <c r="C42" s="46">
        <f>C40*0.828</f>
        <v>938.952</v>
      </c>
      <c r="D42" s="46">
        <f t="shared" ref="D42:M42" si="20">D40*0.828</f>
        <v>869.4</v>
      </c>
      <c r="E42" s="46">
        <f t="shared" si="20"/>
        <v>871.8839999999999</v>
      </c>
      <c r="F42" s="46">
        <f t="shared" si="20"/>
        <v>855.32399999999996</v>
      </c>
      <c r="G42" s="46">
        <f t="shared" si="20"/>
        <v>255.85199999999998</v>
      </c>
      <c r="H42" s="46">
        <f t="shared" si="20"/>
        <v>229.35599999999999</v>
      </c>
      <c r="I42" s="46">
        <f t="shared" si="20"/>
        <v>132.47999999999999</v>
      </c>
      <c r="J42" s="46">
        <f t="shared" si="20"/>
        <v>586.22399999999993</v>
      </c>
      <c r="K42" s="46">
        <f t="shared" si="20"/>
        <v>671.50799999999992</v>
      </c>
      <c r="L42" s="46">
        <f t="shared" si="20"/>
        <v>660.74399999999991</v>
      </c>
      <c r="M42" s="47">
        <f t="shared" si="20"/>
        <v>486.036</v>
      </c>
      <c r="N42" s="68">
        <f>SUM(B42:M42)</f>
        <v>7729.3799999999992</v>
      </c>
    </row>
    <row r="43" spans="1:14" ht="16" thickBot="1" x14ac:dyDescent="0.4">
      <c r="A43" s="4"/>
      <c r="B43" s="56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45">
        <f>N40*0.828</f>
        <v>7729.3799999999992</v>
      </c>
    </row>
    <row r="44" spans="1:14" ht="16" thickBot="1" x14ac:dyDescent="0.4">
      <c r="A44" s="4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18"/>
    </row>
    <row r="45" spans="1:14" ht="15.5" x14ac:dyDescent="0.35">
      <c r="A45" s="5" t="s">
        <v>36</v>
      </c>
      <c r="B45" s="6">
        <v>14150</v>
      </c>
      <c r="C45" s="6">
        <v>13075</v>
      </c>
      <c r="D45" s="6">
        <v>13386</v>
      </c>
      <c r="E45" s="6">
        <v>11305</v>
      </c>
      <c r="F45" s="6">
        <v>10743</v>
      </c>
      <c r="G45" s="6">
        <v>10445</v>
      </c>
      <c r="H45" s="6">
        <v>5033.62</v>
      </c>
      <c r="I45" s="6">
        <v>1899</v>
      </c>
      <c r="J45" s="6">
        <v>20059</v>
      </c>
      <c r="K45" s="6">
        <v>21500</v>
      </c>
      <c r="L45" s="6">
        <v>21183</v>
      </c>
      <c r="M45" s="6">
        <v>14628</v>
      </c>
      <c r="N45" s="49">
        <f>SUM(B45:M45)</f>
        <v>157406.62</v>
      </c>
    </row>
    <row r="46" spans="1:14" ht="15.5" x14ac:dyDescent="0.35">
      <c r="A46" s="38" t="s">
        <v>37</v>
      </c>
      <c r="B46" s="36">
        <v>369</v>
      </c>
      <c r="C46" s="36">
        <v>1682</v>
      </c>
      <c r="D46" s="36">
        <v>795</v>
      </c>
      <c r="E46" s="36">
        <v>2560</v>
      </c>
      <c r="F46" s="36">
        <v>9860</v>
      </c>
      <c r="G46" s="36">
        <v>9985</v>
      </c>
      <c r="H46" s="36">
        <v>5729</v>
      </c>
      <c r="I46" s="36">
        <v>315</v>
      </c>
      <c r="J46" s="36">
        <v>7297</v>
      </c>
      <c r="K46" s="36">
        <v>4516</v>
      </c>
      <c r="L46" s="36">
        <v>6996</v>
      </c>
      <c r="M46" s="36">
        <v>4950</v>
      </c>
      <c r="N46" s="50">
        <f>SUM(B46:M46)</f>
        <v>55054</v>
      </c>
    </row>
    <row r="47" spans="1:14" ht="15.5" x14ac:dyDescent="0.35">
      <c r="A47" s="32" t="s">
        <v>50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 t="s">
        <v>51</v>
      </c>
      <c r="M47" s="1"/>
      <c r="N47" s="48"/>
    </row>
    <row r="48" spans="1:14" ht="15.5" x14ac:dyDescent="0.35">
      <c r="A48" s="32" t="s">
        <v>52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48"/>
    </row>
    <row r="49" spans="1:14" ht="16" thickBot="1" x14ac:dyDescent="0.4">
      <c r="A49" s="10" t="s">
        <v>53</v>
      </c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64"/>
    </row>
    <row r="51" spans="1:14" ht="15" thickBot="1" x14ac:dyDescent="0.4"/>
    <row r="52" spans="1:14" x14ac:dyDescent="0.35">
      <c r="L52" s="51" t="s">
        <v>38</v>
      </c>
      <c r="M52" s="52">
        <f>N21*N26</f>
        <v>1041601.0549999999</v>
      </c>
    </row>
    <row r="53" spans="1:14" x14ac:dyDescent="0.35">
      <c r="L53" s="53" t="s">
        <v>39</v>
      </c>
      <c r="M53" s="48">
        <f>N45</f>
        <v>157406.62</v>
      </c>
    </row>
    <row r="54" spans="1:14" x14ac:dyDescent="0.35">
      <c r="L54" s="53" t="s">
        <v>40</v>
      </c>
      <c r="M54" s="48">
        <f>N46</f>
        <v>55054</v>
      </c>
    </row>
    <row r="55" spans="1:14" ht="15" thickBot="1" x14ac:dyDescent="0.4">
      <c r="L55" s="54" t="s">
        <v>41</v>
      </c>
      <c r="M55" s="55">
        <f>SUM(M52:M54)</f>
        <v>1254061.6749999998</v>
      </c>
    </row>
  </sheetData>
  <pageMargins left="0.7" right="0.7" top="0.75" bottom="0.75" header="0.3" footer="0.3"/>
  <pageSetup paperSize="9" scale="81" fitToHeight="0" orientation="landscape" r:id="rId1"/>
  <headerFooter>
    <oddHeader xml:space="preserve">&amp;C&amp;"-,Gras"&amp;14Bilan 2022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F8562-51EA-4B6E-A7FA-ABDFF3AF65A9}">
  <sheetPr>
    <pageSetUpPr fitToPage="1"/>
  </sheetPr>
  <dimension ref="A3:N52"/>
  <sheetViews>
    <sheetView view="pageLayout" topLeftCell="A3" zoomScaleNormal="100" workbookViewId="0">
      <selection activeCell="P11" sqref="P11"/>
    </sheetView>
  </sheetViews>
  <sheetFormatPr baseColWidth="10" defaultRowHeight="14.5" x14ac:dyDescent="0.35"/>
  <cols>
    <col min="1" max="1" width="41.26953125" bestFit="1" customWidth="1"/>
    <col min="2" max="2" width="7.81640625" bestFit="1" customWidth="1"/>
    <col min="3" max="3" width="7.7265625" bestFit="1" customWidth="1"/>
    <col min="4" max="5" width="9" bestFit="1" customWidth="1"/>
    <col min="6" max="6" width="7.54296875" bestFit="1" customWidth="1"/>
    <col min="7" max="7" width="9.7265625" bestFit="1" customWidth="1"/>
    <col min="8" max="8" width="9" bestFit="1" customWidth="1"/>
    <col min="9" max="9" width="8" bestFit="1" customWidth="1"/>
    <col min="10" max="10" width="11.7265625" bestFit="1" customWidth="1"/>
    <col min="11" max="11" width="9.54296875" bestFit="1" customWidth="1"/>
    <col min="12" max="12" width="11.26953125" bestFit="1" customWidth="1"/>
    <col min="13" max="13" width="10.81640625" bestFit="1" customWidth="1"/>
    <col min="14" max="14" width="12.453125" bestFit="1" customWidth="1"/>
  </cols>
  <sheetData>
    <row r="3" spans="1:14" ht="15" thickBot="1" x14ac:dyDescent="0.4"/>
    <row r="4" spans="1:14" s="2" customFormat="1" ht="19" thickBot="1" x14ac:dyDescent="0.5">
      <c r="B4" s="29" t="s">
        <v>0</v>
      </c>
      <c r="C4" s="29" t="s">
        <v>1</v>
      </c>
      <c r="D4" s="29" t="s">
        <v>2</v>
      </c>
      <c r="E4" s="29" t="s">
        <v>3</v>
      </c>
      <c r="F4" s="29" t="s">
        <v>4</v>
      </c>
      <c r="G4" s="29" t="s">
        <v>5</v>
      </c>
      <c r="H4" s="29" t="s">
        <v>6</v>
      </c>
      <c r="I4" s="29" t="s">
        <v>7</v>
      </c>
      <c r="J4" s="29" t="s">
        <v>8</v>
      </c>
      <c r="K4" s="29" t="s">
        <v>9</v>
      </c>
      <c r="L4" s="29" t="s">
        <v>10</v>
      </c>
      <c r="M4" s="30" t="s">
        <v>11</v>
      </c>
      <c r="N4" s="31" t="s">
        <v>12</v>
      </c>
    </row>
    <row r="5" spans="1:14" s="2" customFormat="1" ht="18.5" x14ac:dyDescent="0.45">
      <c r="A5" s="9" t="s">
        <v>13</v>
      </c>
      <c r="B5" s="21">
        <v>22</v>
      </c>
      <c r="C5" s="21">
        <v>20</v>
      </c>
      <c r="D5" s="21">
        <v>23</v>
      </c>
      <c r="E5" s="21">
        <v>20</v>
      </c>
      <c r="F5" s="21">
        <v>20</v>
      </c>
      <c r="G5" s="21">
        <v>22</v>
      </c>
      <c r="H5" s="21">
        <v>20</v>
      </c>
      <c r="I5" s="21">
        <v>22</v>
      </c>
      <c r="J5" s="21">
        <v>21</v>
      </c>
      <c r="K5" s="21">
        <v>22</v>
      </c>
      <c r="L5" s="21">
        <v>22</v>
      </c>
      <c r="M5" s="24">
        <v>16</v>
      </c>
      <c r="N5" s="11">
        <f t="shared" ref="N5:N18" si="0">SUM(B5:M5)</f>
        <v>250</v>
      </c>
    </row>
    <row r="6" spans="1:14" ht="15.5" x14ac:dyDescent="0.35">
      <c r="A6" s="32" t="s">
        <v>14</v>
      </c>
      <c r="B6" s="1">
        <v>3412</v>
      </c>
      <c r="C6" s="1">
        <v>2063</v>
      </c>
      <c r="D6" s="1">
        <v>1764</v>
      </c>
      <c r="E6" s="1">
        <v>1557</v>
      </c>
      <c r="F6" s="1">
        <v>1434</v>
      </c>
      <c r="G6" s="1">
        <v>1553</v>
      </c>
      <c r="H6" s="1">
        <v>590</v>
      </c>
      <c r="I6" s="1">
        <v>384</v>
      </c>
      <c r="J6" s="1">
        <v>3380</v>
      </c>
      <c r="K6" s="1">
        <v>2822</v>
      </c>
      <c r="L6" s="1">
        <v>3235</v>
      </c>
      <c r="M6" s="23">
        <v>2534</v>
      </c>
      <c r="N6" s="12">
        <f t="shared" si="0"/>
        <v>24728</v>
      </c>
    </row>
    <row r="7" spans="1:14" ht="16" thickBot="1" x14ac:dyDescent="0.4">
      <c r="A7" s="10" t="s">
        <v>15</v>
      </c>
      <c r="B7" s="33">
        <f>B6*8</f>
        <v>27296</v>
      </c>
      <c r="C7" s="33">
        <f>C6*8</f>
        <v>16504</v>
      </c>
      <c r="D7" s="33">
        <f>D6*8.62</f>
        <v>15205.679999999998</v>
      </c>
      <c r="E7" s="33">
        <f>E6*8.62</f>
        <v>13421.339999999998</v>
      </c>
      <c r="F7" s="33">
        <f t="shared" ref="F7:M7" si="1">F6*8.62</f>
        <v>12361.079999999998</v>
      </c>
      <c r="G7" s="33">
        <f t="shared" si="1"/>
        <v>13386.859999999999</v>
      </c>
      <c r="H7" s="33">
        <f t="shared" si="1"/>
        <v>5085.7999999999993</v>
      </c>
      <c r="I7" s="33">
        <f t="shared" si="1"/>
        <v>3310.08</v>
      </c>
      <c r="J7" s="33">
        <f t="shared" si="1"/>
        <v>29135.599999999999</v>
      </c>
      <c r="K7" s="33">
        <f t="shared" si="1"/>
        <v>24325.64</v>
      </c>
      <c r="L7" s="33">
        <f t="shared" si="1"/>
        <v>27885.699999999997</v>
      </c>
      <c r="M7" s="33">
        <f t="shared" si="1"/>
        <v>21843.079999999998</v>
      </c>
      <c r="N7" s="34">
        <f>SUM(B7:M7)</f>
        <v>209760.86000000002</v>
      </c>
    </row>
    <row r="8" spans="1:14" ht="16" thickBot="1" x14ac:dyDescent="0.4">
      <c r="A8" s="4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18"/>
    </row>
    <row r="9" spans="1:14" ht="15.5" x14ac:dyDescent="0.35">
      <c r="A9" s="9" t="s">
        <v>16</v>
      </c>
      <c r="B9" s="21">
        <v>7589</v>
      </c>
      <c r="C9" s="21">
        <v>5668</v>
      </c>
      <c r="D9" s="21">
        <v>5981</v>
      </c>
      <c r="E9" s="21">
        <v>5571</v>
      </c>
      <c r="F9" s="21">
        <v>4915</v>
      </c>
      <c r="G9" s="21">
        <v>4880</v>
      </c>
      <c r="H9" s="21">
        <v>1317</v>
      </c>
      <c r="I9" s="21">
        <v>914</v>
      </c>
      <c r="J9" s="21">
        <v>6674</v>
      </c>
      <c r="K9" s="21">
        <v>5551</v>
      </c>
      <c r="L9" s="21">
        <v>7045</v>
      </c>
      <c r="M9" s="24">
        <v>5473</v>
      </c>
      <c r="N9" s="11">
        <f t="shared" si="0"/>
        <v>61578</v>
      </c>
    </row>
    <row r="10" spans="1:14" ht="16" thickBot="1" x14ac:dyDescent="0.4">
      <c r="A10" s="10" t="s">
        <v>17</v>
      </c>
      <c r="B10" s="35">
        <f>B9*8</f>
        <v>60712</v>
      </c>
      <c r="C10" s="33">
        <f>C9*8</f>
        <v>45344</v>
      </c>
      <c r="D10" s="33">
        <f>D9*8.62</f>
        <v>51556.219999999994</v>
      </c>
      <c r="E10" s="33">
        <f t="shared" ref="E10:M10" si="2">E9*8.62</f>
        <v>48022.02</v>
      </c>
      <c r="F10" s="33">
        <f t="shared" si="2"/>
        <v>42367.299999999996</v>
      </c>
      <c r="G10" s="33">
        <f t="shared" si="2"/>
        <v>42065.599999999999</v>
      </c>
      <c r="H10" s="33">
        <f t="shared" si="2"/>
        <v>11352.539999999999</v>
      </c>
      <c r="I10" s="33">
        <f t="shared" si="2"/>
        <v>7878.6799999999994</v>
      </c>
      <c r="J10" s="33">
        <f t="shared" si="2"/>
        <v>57529.88</v>
      </c>
      <c r="K10" s="33">
        <f t="shared" si="2"/>
        <v>47849.619999999995</v>
      </c>
      <c r="L10" s="33">
        <f t="shared" si="2"/>
        <v>60727.899999999994</v>
      </c>
      <c r="M10" s="33">
        <f t="shared" si="2"/>
        <v>47177.259999999995</v>
      </c>
      <c r="N10" s="13">
        <f>SUM(B10:M10)</f>
        <v>522583.0199999999</v>
      </c>
    </row>
    <row r="11" spans="1:14" ht="16" thickBot="1" x14ac:dyDescent="0.4">
      <c r="A11" s="4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18"/>
    </row>
    <row r="12" spans="1:14" ht="15.5" x14ac:dyDescent="0.35">
      <c r="A12" s="9" t="s">
        <v>18</v>
      </c>
      <c r="B12" s="21">
        <v>371</v>
      </c>
      <c r="C12" s="21">
        <v>330</v>
      </c>
      <c r="D12" s="21">
        <v>347</v>
      </c>
      <c r="E12" s="21">
        <v>351</v>
      </c>
      <c r="F12" s="21">
        <v>347</v>
      </c>
      <c r="G12" s="21">
        <v>427</v>
      </c>
      <c r="H12" s="21">
        <v>252</v>
      </c>
      <c r="I12" s="21">
        <v>247</v>
      </c>
      <c r="J12" s="21">
        <v>325</v>
      </c>
      <c r="K12" s="21">
        <v>252</v>
      </c>
      <c r="L12" s="21">
        <v>348</v>
      </c>
      <c r="M12" s="24">
        <v>214</v>
      </c>
      <c r="N12" s="11">
        <f t="shared" si="0"/>
        <v>3811</v>
      </c>
    </row>
    <row r="13" spans="1:14" ht="16" thickBot="1" x14ac:dyDescent="0.4">
      <c r="A13" s="10" t="s">
        <v>19</v>
      </c>
      <c r="B13" s="33">
        <f>B12*8</f>
        <v>2968</v>
      </c>
      <c r="C13" s="33">
        <f>C12*8</f>
        <v>2640</v>
      </c>
      <c r="D13" s="33">
        <f>D12*8.62</f>
        <v>2991.14</v>
      </c>
      <c r="E13" s="33">
        <f t="shared" ref="E13:M13" si="3">E12*8.62</f>
        <v>3025.62</v>
      </c>
      <c r="F13" s="33">
        <f t="shared" si="3"/>
        <v>2991.14</v>
      </c>
      <c r="G13" s="33">
        <f t="shared" si="3"/>
        <v>3680.74</v>
      </c>
      <c r="H13" s="33">
        <f t="shared" si="3"/>
        <v>2172.2399999999998</v>
      </c>
      <c r="I13" s="33">
        <f t="shared" si="3"/>
        <v>2129.14</v>
      </c>
      <c r="J13" s="33">
        <f t="shared" si="3"/>
        <v>2801.4999999999995</v>
      </c>
      <c r="K13" s="33">
        <f t="shared" si="3"/>
        <v>2172.2399999999998</v>
      </c>
      <c r="L13" s="33">
        <f t="shared" si="3"/>
        <v>2999.7599999999998</v>
      </c>
      <c r="M13" s="33">
        <f t="shared" si="3"/>
        <v>1844.6799999999998</v>
      </c>
      <c r="N13" s="34">
        <f>SUM(B13:M13)</f>
        <v>32416.199999999993</v>
      </c>
    </row>
    <row r="14" spans="1:14" ht="16" thickBot="1" x14ac:dyDescent="0.4">
      <c r="A14" s="4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18"/>
    </row>
    <row r="15" spans="1:14" ht="15.5" x14ac:dyDescent="0.35">
      <c r="A15" s="9" t="s">
        <v>20</v>
      </c>
      <c r="B15" s="21">
        <v>42</v>
      </c>
      <c r="C15" s="21">
        <v>23</v>
      </c>
      <c r="D15" s="21">
        <v>21</v>
      </c>
      <c r="E15" s="21">
        <v>42</v>
      </c>
      <c r="F15" s="21">
        <v>30</v>
      </c>
      <c r="G15" s="21">
        <v>78</v>
      </c>
      <c r="H15" s="21">
        <v>5</v>
      </c>
      <c r="I15" s="21">
        <v>8</v>
      </c>
      <c r="J15" s="21">
        <v>39</v>
      </c>
      <c r="K15" s="21">
        <v>35</v>
      </c>
      <c r="L15" s="21">
        <v>41</v>
      </c>
      <c r="M15" s="24">
        <v>39</v>
      </c>
      <c r="N15" s="11">
        <f t="shared" si="0"/>
        <v>403</v>
      </c>
    </row>
    <row r="16" spans="1:14" ht="16" thickBot="1" x14ac:dyDescent="0.4">
      <c r="A16" s="10" t="s">
        <v>21</v>
      </c>
      <c r="B16" s="33">
        <f>B15*8</f>
        <v>336</v>
      </c>
      <c r="C16" s="33">
        <f>C15*8</f>
        <v>184</v>
      </c>
      <c r="D16" s="33">
        <f>D15*8.62</f>
        <v>181.01999999999998</v>
      </c>
      <c r="E16" s="33">
        <f t="shared" ref="E16:M16" si="4">E15*8.62</f>
        <v>362.03999999999996</v>
      </c>
      <c r="F16" s="33">
        <f t="shared" si="4"/>
        <v>258.59999999999997</v>
      </c>
      <c r="G16" s="33">
        <f t="shared" si="4"/>
        <v>672.3599999999999</v>
      </c>
      <c r="H16" s="33">
        <f t="shared" si="4"/>
        <v>43.099999999999994</v>
      </c>
      <c r="I16" s="33">
        <f t="shared" si="4"/>
        <v>68.959999999999994</v>
      </c>
      <c r="J16" s="33">
        <f t="shared" si="4"/>
        <v>336.17999999999995</v>
      </c>
      <c r="K16" s="33">
        <f t="shared" si="4"/>
        <v>301.7</v>
      </c>
      <c r="L16" s="33">
        <f t="shared" si="4"/>
        <v>353.41999999999996</v>
      </c>
      <c r="M16" s="33">
        <f t="shared" si="4"/>
        <v>336.17999999999995</v>
      </c>
      <c r="N16" s="34">
        <f>SUM(B16:M16)</f>
        <v>3433.559999999999</v>
      </c>
    </row>
    <row r="17" spans="1:14" ht="16" thickBot="1" x14ac:dyDescent="0.4">
      <c r="A17" s="4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18"/>
    </row>
    <row r="18" spans="1:14" ht="15.5" x14ac:dyDescent="0.35">
      <c r="A18" s="9" t="s">
        <v>22</v>
      </c>
      <c r="B18" s="21">
        <v>13</v>
      </c>
      <c r="C18" s="21">
        <v>7</v>
      </c>
      <c r="D18" s="21">
        <v>11</v>
      </c>
      <c r="E18" s="21">
        <v>6</v>
      </c>
      <c r="F18" s="21">
        <v>14</v>
      </c>
      <c r="G18" s="21">
        <v>20</v>
      </c>
      <c r="H18" s="21">
        <v>18</v>
      </c>
      <c r="I18" s="21">
        <v>14</v>
      </c>
      <c r="J18" s="21">
        <v>8</v>
      </c>
      <c r="K18" s="21">
        <v>4</v>
      </c>
      <c r="L18" s="21">
        <v>19</v>
      </c>
      <c r="M18" s="24">
        <v>6</v>
      </c>
      <c r="N18" s="11">
        <f t="shared" si="0"/>
        <v>140</v>
      </c>
    </row>
    <row r="19" spans="1:14" ht="16" thickBot="1" x14ac:dyDescent="0.4">
      <c r="A19" s="10" t="s">
        <v>23</v>
      </c>
      <c r="B19" s="25">
        <f>B18*8</f>
        <v>104</v>
      </c>
      <c r="C19" s="25">
        <f>C18*8</f>
        <v>56</v>
      </c>
      <c r="D19" s="25">
        <f>D18*8.62</f>
        <v>94.82</v>
      </c>
      <c r="E19" s="25">
        <f t="shared" ref="E19:M19" si="5">E18*8.62</f>
        <v>51.72</v>
      </c>
      <c r="F19" s="25">
        <f t="shared" si="5"/>
        <v>120.67999999999999</v>
      </c>
      <c r="G19" s="25">
        <f t="shared" si="5"/>
        <v>172.39999999999998</v>
      </c>
      <c r="H19" s="25">
        <f t="shared" si="5"/>
        <v>155.16</v>
      </c>
      <c r="I19" s="25">
        <f t="shared" si="5"/>
        <v>120.67999999999999</v>
      </c>
      <c r="J19" s="25">
        <f t="shared" si="5"/>
        <v>68.959999999999994</v>
      </c>
      <c r="K19" s="25">
        <f t="shared" si="5"/>
        <v>34.479999999999997</v>
      </c>
      <c r="L19" s="25">
        <f t="shared" si="5"/>
        <v>163.77999999999997</v>
      </c>
      <c r="M19" s="25">
        <f t="shared" si="5"/>
        <v>51.72</v>
      </c>
      <c r="N19" s="16">
        <f>SUM(B19:M19)</f>
        <v>1194.3999999999999</v>
      </c>
    </row>
    <row r="20" spans="1:14" ht="16" thickBot="1" x14ac:dyDescent="0.4">
      <c r="A20" s="4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18"/>
    </row>
    <row r="21" spans="1:14" ht="15.5" x14ac:dyDescent="0.35">
      <c r="A21" s="5" t="s">
        <v>24</v>
      </c>
      <c r="B21" s="6">
        <f>B6+B9+B12+B15+B18</f>
        <v>11427</v>
      </c>
      <c r="C21" s="6">
        <f>C6+C9+C12+C15+C18</f>
        <v>8091</v>
      </c>
      <c r="D21" s="6">
        <f t="shared" ref="D21:M21" si="6">D6+D9+D12+D15+D18</f>
        <v>8124</v>
      </c>
      <c r="E21" s="6">
        <f t="shared" si="6"/>
        <v>7527</v>
      </c>
      <c r="F21" s="6">
        <f>F6+F9+F12+F15+F18</f>
        <v>6740</v>
      </c>
      <c r="G21" s="6">
        <f t="shared" si="6"/>
        <v>6958</v>
      </c>
      <c r="H21" s="6">
        <f t="shared" si="6"/>
        <v>2182</v>
      </c>
      <c r="I21" s="6">
        <f t="shared" si="6"/>
        <v>1567</v>
      </c>
      <c r="J21" s="6">
        <f t="shared" si="6"/>
        <v>10426</v>
      </c>
      <c r="K21" s="6">
        <f t="shared" si="6"/>
        <v>8664</v>
      </c>
      <c r="L21" s="6">
        <f t="shared" si="6"/>
        <v>10688</v>
      </c>
      <c r="M21" s="39">
        <f t="shared" si="6"/>
        <v>8266</v>
      </c>
      <c r="N21" s="11">
        <f>SUM(B21:M21)</f>
        <v>90660</v>
      </c>
    </row>
    <row r="22" spans="1:14" ht="15.5" x14ac:dyDescent="0.35">
      <c r="A22" s="38" t="s">
        <v>25</v>
      </c>
      <c r="B22" s="37">
        <f>B21/B5</f>
        <v>519.40909090909088</v>
      </c>
      <c r="C22" s="37">
        <f t="shared" ref="C22:M22" si="7">C21/C5</f>
        <v>404.55</v>
      </c>
      <c r="D22" s="37">
        <f t="shared" si="7"/>
        <v>353.21739130434781</v>
      </c>
      <c r="E22" s="37">
        <f t="shared" si="7"/>
        <v>376.35</v>
      </c>
      <c r="F22" s="37">
        <f t="shared" si="7"/>
        <v>337</v>
      </c>
      <c r="G22" s="37">
        <f t="shared" si="7"/>
        <v>316.27272727272725</v>
      </c>
      <c r="H22" s="37">
        <f t="shared" si="7"/>
        <v>109.1</v>
      </c>
      <c r="I22" s="37">
        <f t="shared" si="7"/>
        <v>71.227272727272734</v>
      </c>
      <c r="J22" s="37">
        <f t="shared" si="7"/>
        <v>496.47619047619048</v>
      </c>
      <c r="K22" s="37">
        <f t="shared" si="7"/>
        <v>393.81818181818181</v>
      </c>
      <c r="L22" s="37">
        <f t="shared" si="7"/>
        <v>485.81818181818181</v>
      </c>
      <c r="M22" s="40">
        <f t="shared" si="7"/>
        <v>516.625</v>
      </c>
      <c r="N22" s="28">
        <f>N21/N5</f>
        <v>362.64</v>
      </c>
    </row>
    <row r="23" spans="1:14" ht="16" thickBot="1" x14ac:dyDescent="0.4">
      <c r="A23" s="7" t="s">
        <v>26</v>
      </c>
      <c r="B23" s="8">
        <f>B21*8</f>
        <v>91416</v>
      </c>
      <c r="C23" s="8">
        <f>C21*8</f>
        <v>64728</v>
      </c>
      <c r="D23" s="8">
        <f>D21*8.62</f>
        <v>70028.87999999999</v>
      </c>
      <c r="E23" s="8">
        <f t="shared" ref="E23:M23" si="8">E21*8.62</f>
        <v>64882.739999999991</v>
      </c>
      <c r="F23" s="8">
        <f t="shared" si="8"/>
        <v>58098.799999999996</v>
      </c>
      <c r="G23" s="8">
        <f t="shared" si="8"/>
        <v>59977.959999999992</v>
      </c>
      <c r="H23" s="8">
        <f t="shared" si="8"/>
        <v>18808.839999999997</v>
      </c>
      <c r="I23" s="8">
        <f t="shared" si="8"/>
        <v>13507.539999999999</v>
      </c>
      <c r="J23" s="8">
        <f t="shared" si="8"/>
        <v>89872.12</v>
      </c>
      <c r="K23" s="8">
        <f t="shared" si="8"/>
        <v>74683.679999999993</v>
      </c>
      <c r="L23" s="8">
        <f t="shared" si="8"/>
        <v>92130.559999999998</v>
      </c>
      <c r="M23" s="8">
        <f t="shared" si="8"/>
        <v>71252.92</v>
      </c>
      <c r="N23" s="13">
        <f>SUM(B23:M23)</f>
        <v>769388.03999999992</v>
      </c>
    </row>
    <row r="24" spans="1:14" ht="16" thickBot="1" x14ac:dyDescent="0.4">
      <c r="A24" s="4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18"/>
    </row>
    <row r="25" spans="1:14" ht="15.5" x14ac:dyDescent="0.35">
      <c r="A25" s="9" t="s">
        <v>27</v>
      </c>
      <c r="B25" s="21">
        <v>3.3</v>
      </c>
      <c r="C25" s="21">
        <v>3.41</v>
      </c>
      <c r="D25" s="21">
        <v>3.52</v>
      </c>
      <c r="E25" s="21">
        <v>3.35</v>
      </c>
      <c r="F25" s="21">
        <v>3.62</v>
      </c>
      <c r="G25" s="21">
        <v>3.94</v>
      </c>
      <c r="H25" s="21">
        <v>3.95</v>
      </c>
      <c r="I25" s="21">
        <v>3.84</v>
      </c>
      <c r="J25" s="21">
        <v>3.69</v>
      </c>
      <c r="K25" s="21">
        <v>4.2</v>
      </c>
      <c r="L25" s="21">
        <v>3.41</v>
      </c>
      <c r="M25" s="24">
        <v>3.5</v>
      </c>
      <c r="N25" s="14">
        <f>SUM(B25:M25)/12</f>
        <v>3.644166666666667</v>
      </c>
    </row>
    <row r="26" spans="1:14" ht="16" thickBot="1" x14ac:dyDescent="0.4">
      <c r="A26" s="10" t="s">
        <v>28</v>
      </c>
      <c r="B26" s="25">
        <v>11.3</v>
      </c>
      <c r="C26" s="25">
        <v>11.41</v>
      </c>
      <c r="D26" s="25">
        <v>12.14</v>
      </c>
      <c r="E26" s="25">
        <v>11.97</v>
      </c>
      <c r="F26" s="25">
        <v>12.24</v>
      </c>
      <c r="G26" s="25">
        <v>12.56</v>
      </c>
      <c r="H26" s="25">
        <v>12.57</v>
      </c>
      <c r="I26" s="25">
        <f>3.84+8.62</f>
        <v>12.459999999999999</v>
      </c>
      <c r="J26" s="25">
        <f>3.69+8.62</f>
        <v>12.309999999999999</v>
      </c>
      <c r="K26" s="25">
        <f>4.2+8.62</f>
        <v>12.82</v>
      </c>
      <c r="L26" s="25">
        <f>3.41+8.62</f>
        <v>12.03</v>
      </c>
      <c r="M26" s="26">
        <v>12.13</v>
      </c>
      <c r="N26" s="15">
        <f>SUM(B26:M26)/12</f>
        <v>12.161666666666667</v>
      </c>
    </row>
    <row r="27" spans="1:14" ht="16" thickBot="1" x14ac:dyDescent="0.4">
      <c r="A27" s="4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17"/>
    </row>
    <row r="28" spans="1:14" ht="15.5" x14ac:dyDescent="0.35">
      <c r="A28" s="9" t="s">
        <v>46</v>
      </c>
      <c r="B28" s="21">
        <v>923</v>
      </c>
      <c r="C28" s="21">
        <v>635</v>
      </c>
      <c r="D28" s="21">
        <v>613</v>
      </c>
      <c r="E28" s="21">
        <v>498</v>
      </c>
      <c r="F28" s="21">
        <v>434</v>
      </c>
      <c r="G28" s="21">
        <v>368</v>
      </c>
      <c r="H28" s="21">
        <v>85</v>
      </c>
      <c r="I28" s="21">
        <v>80</v>
      </c>
      <c r="J28" s="21">
        <v>409</v>
      </c>
      <c r="K28" s="21">
        <v>440</v>
      </c>
      <c r="L28" s="21">
        <v>610</v>
      </c>
      <c r="M28" s="24">
        <v>402</v>
      </c>
      <c r="N28" s="43">
        <f>SUM(B28:M28)</f>
        <v>5497</v>
      </c>
    </row>
    <row r="29" spans="1:14" ht="16" thickBot="1" x14ac:dyDescent="0.4">
      <c r="A29" s="10" t="s">
        <v>30</v>
      </c>
      <c r="B29" s="22">
        <f>B28/B21</f>
        <v>8.0773606370875994E-2</v>
      </c>
      <c r="C29" s="22">
        <f t="shared" ref="C29:K29" si="9">C28/C21</f>
        <v>7.8482264244221972E-2</v>
      </c>
      <c r="D29" s="22">
        <f t="shared" si="9"/>
        <v>7.5455440669620871E-2</v>
      </c>
      <c r="E29" s="22">
        <f>E28/E21</f>
        <v>6.6161817457154243E-2</v>
      </c>
      <c r="F29" s="22">
        <f t="shared" si="9"/>
        <v>6.4391691394658751E-2</v>
      </c>
      <c r="G29" s="22">
        <f t="shared" si="9"/>
        <v>5.288876113825812E-2</v>
      </c>
      <c r="H29" s="22">
        <f t="shared" si="9"/>
        <v>3.8955087076076991E-2</v>
      </c>
      <c r="I29" s="22">
        <f t="shared" si="9"/>
        <v>5.105296745373325E-2</v>
      </c>
      <c r="J29" s="22">
        <f t="shared" si="9"/>
        <v>3.9228850949549206E-2</v>
      </c>
      <c r="K29" s="22">
        <f t="shared" si="9"/>
        <v>5.0784856879039705E-2</v>
      </c>
      <c r="L29" s="22">
        <f>L28/L21</f>
        <v>5.7073353293413176E-2</v>
      </c>
      <c r="M29" s="41">
        <f>M28/M21</f>
        <v>4.8632954270505686E-2</v>
      </c>
      <c r="N29" s="44">
        <f>N28/N21</f>
        <v>6.0633134789322744E-2</v>
      </c>
    </row>
    <row r="30" spans="1:14" ht="16" thickBot="1" x14ac:dyDescent="0.4">
      <c r="A30" s="4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3"/>
      <c r="M30" s="3"/>
      <c r="N30" s="19"/>
    </row>
    <row r="31" spans="1:14" ht="15.5" x14ac:dyDescent="0.35">
      <c r="A31" s="9" t="s">
        <v>47</v>
      </c>
      <c r="B31" s="21">
        <v>1095</v>
      </c>
      <c r="C31" s="21">
        <v>657</v>
      </c>
      <c r="D31" s="21">
        <v>354</v>
      </c>
      <c r="E31" s="21">
        <v>458</v>
      </c>
      <c r="F31" s="21">
        <v>426</v>
      </c>
      <c r="G31" s="21">
        <v>277</v>
      </c>
      <c r="H31" s="21">
        <v>37</v>
      </c>
      <c r="I31" s="21">
        <v>35</v>
      </c>
      <c r="J31" s="21">
        <v>1033</v>
      </c>
      <c r="K31" s="21">
        <v>1012</v>
      </c>
      <c r="L31" s="21">
        <v>874</v>
      </c>
      <c r="M31" s="24">
        <v>680</v>
      </c>
      <c r="N31" s="43">
        <f>SUM(B31:M31)</f>
        <v>6938</v>
      </c>
    </row>
    <row r="32" spans="1:14" ht="16" thickBot="1" x14ac:dyDescent="0.4">
      <c r="A32" s="10" t="s">
        <v>32</v>
      </c>
      <c r="B32" s="22">
        <f>B31/B21</f>
        <v>9.5825676030454193E-2</v>
      </c>
      <c r="C32" s="22">
        <f t="shared" ref="C32:M32" si="10">C31/C21</f>
        <v>8.1201334816462731E-2</v>
      </c>
      <c r="D32" s="22">
        <f t="shared" si="10"/>
        <v>4.3574593796159529E-2</v>
      </c>
      <c r="E32" s="22">
        <f t="shared" si="10"/>
        <v>6.0847615251760329E-2</v>
      </c>
      <c r="F32" s="22">
        <f t="shared" si="10"/>
        <v>6.3204747774480707E-2</v>
      </c>
      <c r="G32" s="22">
        <f t="shared" si="10"/>
        <v>3.9810290313308419E-2</v>
      </c>
      <c r="H32" s="22">
        <f t="shared" si="10"/>
        <v>1.6956920256645278E-2</v>
      </c>
      <c r="I32" s="22">
        <f>I31/I21</f>
        <v>2.2335673261008295E-2</v>
      </c>
      <c r="J32" s="22">
        <f>J31/J21</f>
        <v>9.9079225014387109E-2</v>
      </c>
      <c r="K32" s="22">
        <f>K31/K21</f>
        <v>0.11680517082179132</v>
      </c>
      <c r="L32" s="22">
        <f t="shared" si="10"/>
        <v>8.1773952095808386E-2</v>
      </c>
      <c r="M32" s="41">
        <f t="shared" si="10"/>
        <v>8.2264698766029515E-2</v>
      </c>
      <c r="N32" s="44">
        <f>N31/N21</f>
        <v>7.652768585925436E-2</v>
      </c>
    </row>
    <row r="33" spans="1:14" ht="16" thickBot="1" x14ac:dyDescent="0.4">
      <c r="A33" s="4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3"/>
      <c r="M33" s="3"/>
      <c r="N33" s="19"/>
    </row>
    <row r="34" spans="1:14" ht="15.5" x14ac:dyDescent="0.35">
      <c r="A34" s="9" t="s">
        <v>48</v>
      </c>
      <c r="B34" s="21">
        <v>653</v>
      </c>
      <c r="C34" s="21">
        <v>370</v>
      </c>
      <c r="D34" s="21">
        <v>331</v>
      </c>
      <c r="E34" s="21">
        <v>316</v>
      </c>
      <c r="F34" s="21">
        <v>244</v>
      </c>
      <c r="G34" s="21">
        <v>237</v>
      </c>
      <c r="H34" s="21">
        <v>115</v>
      </c>
      <c r="I34" s="21">
        <v>92</v>
      </c>
      <c r="J34" s="21">
        <v>359</v>
      </c>
      <c r="K34" s="21">
        <v>413</v>
      </c>
      <c r="L34" s="21">
        <v>363</v>
      </c>
      <c r="M34" s="24">
        <v>207</v>
      </c>
      <c r="N34" s="43">
        <f>SUM(B34:M34)</f>
        <v>3700</v>
      </c>
    </row>
    <row r="35" spans="1:14" ht="16" thickBot="1" x14ac:dyDescent="0.4">
      <c r="A35" s="10" t="s">
        <v>32</v>
      </c>
      <c r="B35" s="22">
        <f>B34/B21</f>
        <v>5.7145357486654412E-2</v>
      </c>
      <c r="C35" s="22">
        <f>C34/C21</f>
        <v>4.5729823260412805E-2</v>
      </c>
      <c r="D35" s="22">
        <f t="shared" ref="D35:H35" si="11">D34/D21</f>
        <v>4.0743476120137866E-2</v>
      </c>
      <c r="E35" s="22">
        <f t="shared" si="11"/>
        <v>4.198219742261193E-2</v>
      </c>
      <c r="F35" s="22">
        <f t="shared" si="11"/>
        <v>3.6201780415430269E-2</v>
      </c>
      <c r="G35" s="22">
        <f t="shared" si="11"/>
        <v>3.4061511928715149E-2</v>
      </c>
      <c r="H35" s="22">
        <f t="shared" si="11"/>
        <v>5.2703941338221816E-2</v>
      </c>
      <c r="I35" s="22">
        <f>I34/I21</f>
        <v>5.8710912571793235E-2</v>
      </c>
      <c r="J35" s="22">
        <f t="shared" ref="J35:N35" si="12">J34/J21</f>
        <v>3.4433147899482063E-2</v>
      </c>
      <c r="K35" s="22">
        <f t="shared" si="12"/>
        <v>4.7668513388734998E-2</v>
      </c>
      <c r="L35" s="22">
        <f t="shared" si="12"/>
        <v>3.3963323353293412E-2</v>
      </c>
      <c r="M35" s="22">
        <f t="shared" si="12"/>
        <v>2.5042342124364868E-2</v>
      </c>
      <c r="N35" s="22">
        <f t="shared" si="12"/>
        <v>4.0811824398852857E-2</v>
      </c>
    </row>
    <row r="36" spans="1:14" ht="16" thickBot="1" x14ac:dyDescent="0.4">
      <c r="A36" s="4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18"/>
    </row>
    <row r="37" spans="1:14" ht="15.5" x14ac:dyDescent="0.35">
      <c r="A37" s="9" t="s">
        <v>49</v>
      </c>
      <c r="B37" s="21">
        <v>874</v>
      </c>
      <c r="C37" s="21">
        <v>688</v>
      </c>
      <c r="D37" s="21">
        <v>720</v>
      </c>
      <c r="E37" s="21">
        <v>752</v>
      </c>
      <c r="F37" s="21">
        <v>626</v>
      </c>
      <c r="G37" s="21">
        <v>711</v>
      </c>
      <c r="H37" s="21">
        <v>231</v>
      </c>
      <c r="I37" s="21">
        <v>117</v>
      </c>
      <c r="J37" s="21">
        <v>558</v>
      </c>
      <c r="K37" s="21">
        <v>745</v>
      </c>
      <c r="L37" s="21">
        <v>836</v>
      </c>
      <c r="M37" s="24">
        <v>656</v>
      </c>
      <c r="N37" s="58">
        <f>SUM(B37:M37)</f>
        <v>7514</v>
      </c>
    </row>
    <row r="38" spans="1:14" ht="15.5" x14ac:dyDescent="0.35">
      <c r="A38" s="32" t="s">
        <v>34</v>
      </c>
      <c r="B38" s="27">
        <f t="shared" ref="B38:N38" si="13">B37/B21</f>
        <v>7.6485516758554306E-2</v>
      </c>
      <c r="C38" s="27">
        <f t="shared" si="13"/>
        <v>8.5032752440983808E-2</v>
      </c>
      <c r="D38" s="27">
        <f t="shared" si="13"/>
        <v>8.8626292466765136E-2</v>
      </c>
      <c r="E38" s="27">
        <f t="shared" si="13"/>
        <v>9.9907001461405603E-2</v>
      </c>
      <c r="F38" s="27">
        <f t="shared" si="13"/>
        <v>9.2878338278931757E-2</v>
      </c>
      <c r="G38" s="27">
        <f t="shared" si="13"/>
        <v>0.10218453578614545</v>
      </c>
      <c r="H38" s="27">
        <f t="shared" si="13"/>
        <v>0.10586617781851512</v>
      </c>
      <c r="I38" s="27">
        <f t="shared" si="13"/>
        <v>7.4664964901084874E-2</v>
      </c>
      <c r="J38" s="27">
        <f t="shared" si="13"/>
        <v>5.3520046038749283E-2</v>
      </c>
      <c r="K38" s="27">
        <f t="shared" si="13"/>
        <v>8.5987996306555861E-2</v>
      </c>
      <c r="L38" s="27">
        <f t="shared" si="13"/>
        <v>7.8218562874251496E-2</v>
      </c>
      <c r="M38" s="42">
        <f t="shared" si="13"/>
        <v>7.9361238809581416E-2</v>
      </c>
      <c r="N38" s="59">
        <f t="shared" si="13"/>
        <v>8.28810941981028E-2</v>
      </c>
    </row>
    <row r="39" spans="1:14" ht="16" thickBot="1" x14ac:dyDescent="0.4">
      <c r="A39" s="10" t="s">
        <v>35</v>
      </c>
      <c r="B39" s="46">
        <f t="shared" ref="B39:M39" si="14">B37*0.828</f>
        <v>723.67199999999991</v>
      </c>
      <c r="C39" s="46">
        <f t="shared" si="14"/>
        <v>569.66399999999999</v>
      </c>
      <c r="D39" s="46">
        <f t="shared" si="14"/>
        <v>596.16</v>
      </c>
      <c r="E39" s="46">
        <f t="shared" si="14"/>
        <v>622.65599999999995</v>
      </c>
      <c r="F39" s="46">
        <f t="shared" si="14"/>
        <v>518.32799999999997</v>
      </c>
      <c r="G39" s="46">
        <f t="shared" si="14"/>
        <v>588.70799999999997</v>
      </c>
      <c r="H39" s="46">
        <f t="shared" si="14"/>
        <v>191.268</v>
      </c>
      <c r="I39" s="46">
        <f t="shared" si="14"/>
        <v>96.875999999999991</v>
      </c>
      <c r="J39" s="46">
        <f t="shared" si="14"/>
        <v>462.024</v>
      </c>
      <c r="K39" s="46">
        <f t="shared" si="14"/>
        <v>616.86</v>
      </c>
      <c r="L39" s="46">
        <f t="shared" si="14"/>
        <v>692.20799999999997</v>
      </c>
      <c r="M39" s="47">
        <f t="shared" si="14"/>
        <v>543.16800000000001</v>
      </c>
      <c r="N39" s="60">
        <f>SUM(B39:M39)</f>
        <v>6221.5919999999987</v>
      </c>
    </row>
    <row r="40" spans="1:14" ht="16" thickBot="1" x14ac:dyDescent="0.4">
      <c r="A40" s="4"/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45">
        <f>N37*0.828</f>
        <v>6221.5919999999996</v>
      </c>
    </row>
    <row r="41" spans="1:14" ht="16" thickBot="1" x14ac:dyDescent="0.4">
      <c r="A41" s="4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18"/>
    </row>
    <row r="42" spans="1:14" ht="15.5" x14ac:dyDescent="0.35">
      <c r="A42" s="5" t="s">
        <v>36</v>
      </c>
      <c r="B42" s="6">
        <v>23118</v>
      </c>
      <c r="C42" s="6">
        <v>15356</v>
      </c>
      <c r="D42" s="6">
        <v>14950</v>
      </c>
      <c r="E42" s="6">
        <v>12280.5</v>
      </c>
      <c r="F42" s="6">
        <v>12008.5</v>
      </c>
      <c r="G42" s="6">
        <v>14480</v>
      </c>
      <c r="H42" s="6">
        <v>6409</v>
      </c>
      <c r="I42" s="6">
        <v>1928</v>
      </c>
      <c r="J42" s="6">
        <v>18894</v>
      </c>
      <c r="K42" s="6">
        <v>21061</v>
      </c>
      <c r="L42" s="6">
        <v>21609</v>
      </c>
      <c r="M42" s="6">
        <v>17494</v>
      </c>
      <c r="N42" s="49">
        <f>SUM(B42:M42)</f>
        <v>179588</v>
      </c>
    </row>
    <row r="43" spans="1:14" ht="15.5" x14ac:dyDescent="0.35">
      <c r="A43" s="38" t="s">
        <v>37</v>
      </c>
      <c r="B43" s="36">
        <v>2421</v>
      </c>
      <c r="C43" s="36">
        <v>4128</v>
      </c>
      <c r="D43" s="36">
        <v>6054</v>
      </c>
      <c r="E43" s="36">
        <v>7634</v>
      </c>
      <c r="F43" s="36">
        <v>6091</v>
      </c>
      <c r="G43" s="36">
        <v>18622</v>
      </c>
      <c r="H43" s="36">
        <v>4980</v>
      </c>
      <c r="I43" s="36">
        <v>0</v>
      </c>
      <c r="J43" s="36">
        <v>9060</v>
      </c>
      <c r="K43" s="36">
        <v>1940</v>
      </c>
      <c r="L43" s="36">
        <v>6215</v>
      </c>
      <c r="M43" s="36">
        <v>4727</v>
      </c>
      <c r="N43" s="50">
        <f>SUM(B43:M43)</f>
        <v>71872</v>
      </c>
    </row>
    <row r="44" spans="1:14" ht="15.5" x14ac:dyDescent="0.35">
      <c r="A44" s="32" t="s">
        <v>50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 t="s">
        <v>51</v>
      </c>
      <c r="M44" s="1"/>
      <c r="N44" s="48"/>
    </row>
    <row r="45" spans="1:14" ht="15.5" x14ac:dyDescent="0.35">
      <c r="A45" s="32" t="s">
        <v>52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48"/>
    </row>
    <row r="46" spans="1:14" ht="16" thickBot="1" x14ac:dyDescent="0.4">
      <c r="A46" s="10" t="s">
        <v>53</v>
      </c>
      <c r="B46" s="25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64"/>
    </row>
    <row r="48" spans="1:14" ht="15" thickBot="1" x14ac:dyDescent="0.4"/>
    <row r="49" spans="12:13" x14ac:dyDescent="0.35">
      <c r="L49" s="51" t="s">
        <v>38</v>
      </c>
      <c r="M49" s="52">
        <f>N21*N26</f>
        <v>1102576.7</v>
      </c>
    </row>
    <row r="50" spans="12:13" x14ac:dyDescent="0.35">
      <c r="L50" s="53" t="s">
        <v>39</v>
      </c>
      <c r="M50" s="48">
        <f>N42</f>
        <v>179588</v>
      </c>
    </row>
    <row r="51" spans="12:13" x14ac:dyDescent="0.35">
      <c r="L51" s="53" t="s">
        <v>40</v>
      </c>
      <c r="M51" s="48">
        <f>N43</f>
        <v>71872</v>
      </c>
    </row>
    <row r="52" spans="12:13" ht="15" thickBot="1" x14ac:dyDescent="0.4">
      <c r="L52" s="54" t="s">
        <v>41</v>
      </c>
      <c r="M52" s="55">
        <f>SUM(M49:M51)</f>
        <v>1354036.7</v>
      </c>
    </row>
  </sheetData>
  <pageMargins left="0.7" right="0.7" top="0.75" bottom="0.75" header="0.3" footer="0.3"/>
  <pageSetup paperSize="9" scale="59" fitToWidth="0" orientation="landscape" r:id="rId1"/>
  <headerFooter>
    <oddHeader xml:space="preserve">&amp;C&amp;"-,Gras"&amp;14Bilan 2023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1218CB-E03D-4B56-8DA8-E13B3D9B537F}">
  <sheetPr>
    <pageSetUpPr fitToPage="1"/>
  </sheetPr>
  <dimension ref="A1:N4"/>
  <sheetViews>
    <sheetView workbookViewId="0">
      <selection activeCell="B14" sqref="B14"/>
    </sheetView>
  </sheetViews>
  <sheetFormatPr baseColWidth="10" defaultRowHeight="14.5" x14ac:dyDescent="0.35"/>
  <cols>
    <col min="1" max="1" width="27.1796875" bestFit="1" customWidth="1"/>
  </cols>
  <sheetData>
    <row r="1" spans="1:14" ht="15.5" x14ac:dyDescent="0.35">
      <c r="A1" s="1"/>
      <c r="B1" s="57" t="s">
        <v>0</v>
      </c>
      <c r="C1" s="57" t="s">
        <v>1</v>
      </c>
      <c r="D1" s="57" t="s">
        <v>2</v>
      </c>
      <c r="E1" s="57" t="s">
        <v>3</v>
      </c>
      <c r="F1" s="57" t="s">
        <v>4</v>
      </c>
      <c r="G1" s="57" t="s">
        <v>5</v>
      </c>
      <c r="H1" s="57" t="s">
        <v>6</v>
      </c>
      <c r="I1" s="57" t="s">
        <v>7</v>
      </c>
      <c r="J1" s="57" t="s">
        <v>8</v>
      </c>
      <c r="K1" s="57" t="s">
        <v>9</v>
      </c>
      <c r="L1" s="57" t="s">
        <v>10</v>
      </c>
      <c r="M1" s="57" t="s">
        <v>11</v>
      </c>
      <c r="N1" s="57" t="s">
        <v>12</v>
      </c>
    </row>
    <row r="2" spans="1:14" ht="15.5" x14ac:dyDescent="0.35">
      <c r="A2" s="63" t="s">
        <v>42</v>
      </c>
      <c r="B2" s="1">
        <v>11427</v>
      </c>
      <c r="C2" s="1">
        <v>8091</v>
      </c>
      <c r="D2" s="1">
        <v>8124</v>
      </c>
      <c r="E2" s="1">
        <v>7527</v>
      </c>
      <c r="F2" s="1">
        <v>6740</v>
      </c>
      <c r="G2" s="1">
        <v>6958</v>
      </c>
      <c r="H2" s="1">
        <v>2182</v>
      </c>
      <c r="I2" s="1">
        <v>1567</v>
      </c>
      <c r="J2" s="1">
        <v>10426</v>
      </c>
      <c r="K2" s="1">
        <v>8664</v>
      </c>
      <c r="L2" s="1">
        <v>10688</v>
      </c>
      <c r="M2" s="1">
        <v>8266</v>
      </c>
      <c r="N2" s="62">
        <v>90660</v>
      </c>
    </row>
    <row r="3" spans="1:14" ht="15.5" x14ac:dyDescent="0.35">
      <c r="A3" s="63" t="s">
        <v>54</v>
      </c>
      <c r="B3" s="1">
        <v>10217</v>
      </c>
      <c r="C3" s="1">
        <v>8613</v>
      </c>
      <c r="D3" s="1">
        <v>9233</v>
      </c>
      <c r="E3" s="1">
        <v>7238</v>
      </c>
      <c r="F3" s="1">
        <v>7349</v>
      </c>
      <c r="G3" s="1">
        <v>5797</v>
      </c>
      <c r="H3" s="1">
        <v>2601</v>
      </c>
      <c r="I3" s="1">
        <v>1776</v>
      </c>
      <c r="J3" s="1">
        <v>12119</v>
      </c>
      <c r="K3" s="1">
        <v>12575</v>
      </c>
      <c r="L3" s="1">
        <v>11658</v>
      </c>
      <c r="M3" s="1">
        <v>6957</v>
      </c>
      <c r="N3" s="1">
        <v>96133</v>
      </c>
    </row>
    <row r="4" spans="1:14" ht="15.5" x14ac:dyDescent="0.35">
      <c r="A4" s="63" t="s">
        <v>44</v>
      </c>
      <c r="B4" s="61">
        <f>(B2-B3)/B3</f>
        <v>0.11843006753450132</v>
      </c>
      <c r="C4" s="61">
        <f t="shared" ref="C4:N4" si="0">(C2-C3)/C3</f>
        <v>-6.0606060606060608E-2</v>
      </c>
      <c r="D4" s="61">
        <f t="shared" si="0"/>
        <v>-0.12011263944546735</v>
      </c>
      <c r="E4" s="61">
        <f t="shared" si="0"/>
        <v>3.9928156949433545E-2</v>
      </c>
      <c r="F4" s="61">
        <f t="shared" si="0"/>
        <v>-8.2868417471764863E-2</v>
      </c>
      <c r="G4" s="61">
        <f t="shared" si="0"/>
        <v>0.20027600483008454</v>
      </c>
      <c r="H4" s="61">
        <f t="shared" si="0"/>
        <v>-0.16109188773548636</v>
      </c>
      <c r="I4" s="61">
        <f t="shared" si="0"/>
        <v>-0.11768018018018019</v>
      </c>
      <c r="J4" s="61">
        <f t="shared" si="0"/>
        <v>-0.13969799488406634</v>
      </c>
      <c r="K4" s="61">
        <f t="shared" si="0"/>
        <v>-0.31101391650099403</v>
      </c>
      <c r="L4" s="61">
        <f t="shared" si="0"/>
        <v>-8.3204666323554638E-2</v>
      </c>
      <c r="M4" s="61">
        <f t="shared" si="0"/>
        <v>0.1881558142877677</v>
      </c>
      <c r="N4" s="61">
        <f t="shared" si="0"/>
        <v>-5.6931542758470038E-2</v>
      </c>
    </row>
  </sheetData>
  <pageMargins left="0.7" right="0.7" top="0.75" bottom="0.75" header="0.3" footer="0.3"/>
  <pageSetup paperSize="9" scale="74" fitToHeight="0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N49"/>
  <sheetViews>
    <sheetView view="pageLayout" topLeftCell="A19" zoomScaleNormal="100" workbookViewId="0">
      <selection activeCell="A18" sqref="A18"/>
    </sheetView>
  </sheetViews>
  <sheetFormatPr baseColWidth="10" defaultColWidth="11.453125" defaultRowHeight="14.5" x14ac:dyDescent="0.35"/>
  <cols>
    <col min="1" max="1" width="41.26953125" bestFit="1" customWidth="1"/>
    <col min="2" max="2" width="7.81640625" bestFit="1" customWidth="1"/>
    <col min="3" max="3" width="7.7265625" bestFit="1" customWidth="1"/>
    <col min="4" max="5" width="9" bestFit="1" customWidth="1"/>
    <col min="6" max="6" width="7.54296875" bestFit="1" customWidth="1"/>
    <col min="7" max="7" width="9.7265625" bestFit="1" customWidth="1"/>
    <col min="8" max="8" width="9" bestFit="1" customWidth="1"/>
    <col min="9" max="9" width="8" bestFit="1" customWidth="1"/>
    <col min="10" max="10" width="11.7265625" bestFit="1" customWidth="1"/>
    <col min="11" max="11" width="9.54296875" bestFit="1" customWidth="1"/>
    <col min="12" max="12" width="11.26953125" bestFit="1" customWidth="1"/>
    <col min="13" max="13" width="10.81640625" bestFit="1" customWidth="1"/>
    <col min="14" max="14" width="12.453125" bestFit="1" customWidth="1"/>
  </cols>
  <sheetData>
    <row r="3" spans="1:14" ht="15" thickBot="1" x14ac:dyDescent="0.4"/>
    <row r="4" spans="1:14" s="2" customFormat="1" ht="19" thickBot="1" x14ac:dyDescent="0.5">
      <c r="B4" s="29" t="s">
        <v>0</v>
      </c>
      <c r="C4" s="29" t="s">
        <v>1</v>
      </c>
      <c r="D4" s="29" t="s">
        <v>2</v>
      </c>
      <c r="E4" s="29" t="s">
        <v>3</v>
      </c>
      <c r="F4" s="29" t="s">
        <v>4</v>
      </c>
      <c r="G4" s="29" t="s">
        <v>5</v>
      </c>
      <c r="H4" s="29" t="s">
        <v>6</v>
      </c>
      <c r="I4" s="29" t="s">
        <v>7</v>
      </c>
      <c r="J4" s="29" t="s">
        <v>8</v>
      </c>
      <c r="K4" s="29" t="s">
        <v>9</v>
      </c>
      <c r="L4" s="29" t="s">
        <v>10</v>
      </c>
      <c r="M4" s="30" t="s">
        <v>11</v>
      </c>
      <c r="N4" s="31" t="s">
        <v>12</v>
      </c>
    </row>
    <row r="5" spans="1:14" s="2" customFormat="1" ht="18.5" x14ac:dyDescent="0.45">
      <c r="A5" s="9" t="s">
        <v>13</v>
      </c>
      <c r="B5" s="21">
        <v>22</v>
      </c>
      <c r="C5" s="21">
        <v>21</v>
      </c>
      <c r="D5" s="21">
        <v>21</v>
      </c>
      <c r="E5" s="21">
        <v>21</v>
      </c>
      <c r="F5" s="21">
        <v>19</v>
      </c>
      <c r="G5" s="21">
        <v>20</v>
      </c>
      <c r="H5" s="21">
        <v>21</v>
      </c>
      <c r="I5" s="21">
        <v>20</v>
      </c>
      <c r="J5" s="21">
        <v>21</v>
      </c>
      <c r="K5" s="21">
        <v>23</v>
      </c>
      <c r="L5" s="21">
        <v>19</v>
      </c>
      <c r="M5" s="24">
        <v>15</v>
      </c>
      <c r="N5" s="11">
        <f t="shared" ref="N5:N18" si="0">SUM(B5:M5)</f>
        <v>243</v>
      </c>
    </row>
    <row r="6" spans="1:14" ht="15.5" x14ac:dyDescent="0.35">
      <c r="A6" s="32" t="s">
        <v>14</v>
      </c>
      <c r="B6" s="1">
        <v>2282</v>
      </c>
      <c r="C6" s="1">
        <v>1926</v>
      </c>
      <c r="D6" s="1">
        <v>1646</v>
      </c>
      <c r="E6" s="1">
        <v>1475</v>
      </c>
      <c r="F6" s="1">
        <v>1253</v>
      </c>
      <c r="G6" s="1">
        <v>1133</v>
      </c>
      <c r="H6" s="1">
        <v>504</v>
      </c>
      <c r="I6" s="1">
        <v>290</v>
      </c>
      <c r="J6" s="1">
        <v>3394</v>
      </c>
      <c r="K6" s="1">
        <v>3181</v>
      </c>
      <c r="L6" s="1">
        <v>2802</v>
      </c>
      <c r="M6" s="23">
        <v>1952</v>
      </c>
      <c r="N6" s="12">
        <f t="shared" si="0"/>
        <v>21838</v>
      </c>
    </row>
    <row r="7" spans="1:14" ht="16" thickBot="1" x14ac:dyDescent="0.4">
      <c r="A7" s="10" t="s">
        <v>15</v>
      </c>
      <c r="B7" s="33">
        <f>B6*8.62</f>
        <v>19670.839999999997</v>
      </c>
      <c r="C7" s="33">
        <f>C6*8.62</f>
        <v>16602.12</v>
      </c>
      <c r="D7" s="33">
        <f>D6*9.03</f>
        <v>14863.38</v>
      </c>
      <c r="E7" s="33">
        <f t="shared" ref="E7:M7" si="1">E6*9.03</f>
        <v>13319.249999999998</v>
      </c>
      <c r="F7" s="33">
        <f t="shared" si="1"/>
        <v>11314.589999999998</v>
      </c>
      <c r="G7" s="33">
        <f t="shared" si="1"/>
        <v>10230.99</v>
      </c>
      <c r="H7" s="33">
        <f t="shared" si="1"/>
        <v>4551.12</v>
      </c>
      <c r="I7" s="33">
        <f t="shared" si="1"/>
        <v>2618.6999999999998</v>
      </c>
      <c r="J7" s="33">
        <f t="shared" si="1"/>
        <v>30647.819999999996</v>
      </c>
      <c r="K7" s="33">
        <f t="shared" si="1"/>
        <v>28724.429999999997</v>
      </c>
      <c r="L7" s="33">
        <f t="shared" si="1"/>
        <v>25302.059999999998</v>
      </c>
      <c r="M7" s="33">
        <f t="shared" si="1"/>
        <v>17626.559999999998</v>
      </c>
      <c r="N7" s="34">
        <f>SUM(B7:M7)</f>
        <v>195471.86</v>
      </c>
    </row>
    <row r="8" spans="1:14" ht="16" thickBot="1" x14ac:dyDescent="0.4">
      <c r="A8" s="4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18"/>
    </row>
    <row r="9" spans="1:14" ht="15.5" x14ac:dyDescent="0.35">
      <c r="A9" s="9" t="s">
        <v>16</v>
      </c>
      <c r="B9" s="21">
        <v>6722</v>
      </c>
      <c r="C9" s="21">
        <v>5702</v>
      </c>
      <c r="D9" s="21">
        <v>6469</v>
      </c>
      <c r="E9" s="21">
        <v>5697</v>
      </c>
      <c r="F9" s="21">
        <v>5630</v>
      </c>
      <c r="G9" s="21">
        <v>4695</v>
      </c>
      <c r="H9" s="21">
        <v>1640</v>
      </c>
      <c r="I9" s="21">
        <v>814</v>
      </c>
      <c r="J9" s="21">
        <v>7139</v>
      </c>
      <c r="K9" s="21">
        <v>6509</v>
      </c>
      <c r="L9" s="21">
        <v>6522</v>
      </c>
      <c r="M9" s="24">
        <v>5282</v>
      </c>
      <c r="N9" s="11">
        <f t="shared" si="0"/>
        <v>62821</v>
      </c>
    </row>
    <row r="10" spans="1:14" ht="16" thickBot="1" x14ac:dyDescent="0.4">
      <c r="A10" s="10" t="s">
        <v>17</v>
      </c>
      <c r="B10" s="35">
        <f>B9*8.62</f>
        <v>57943.639999999992</v>
      </c>
      <c r="C10" s="33">
        <f>C9*8.62</f>
        <v>49151.24</v>
      </c>
      <c r="D10" s="33">
        <f>D9*9.03</f>
        <v>58415.069999999992</v>
      </c>
      <c r="E10" s="33">
        <f t="shared" ref="E10:M10" si="2">E9*9.03</f>
        <v>51443.909999999996</v>
      </c>
      <c r="F10" s="33">
        <f t="shared" si="2"/>
        <v>50838.899999999994</v>
      </c>
      <c r="G10" s="33">
        <f t="shared" si="2"/>
        <v>42395.85</v>
      </c>
      <c r="H10" s="33">
        <f t="shared" si="2"/>
        <v>14809.199999999999</v>
      </c>
      <c r="I10" s="33">
        <f t="shared" si="2"/>
        <v>7350.4199999999992</v>
      </c>
      <c r="J10" s="33">
        <f t="shared" si="2"/>
        <v>64465.17</v>
      </c>
      <c r="K10" s="33">
        <f t="shared" si="2"/>
        <v>58776.27</v>
      </c>
      <c r="L10" s="33">
        <f t="shared" si="2"/>
        <v>58893.659999999996</v>
      </c>
      <c r="M10" s="33">
        <f t="shared" si="2"/>
        <v>47696.46</v>
      </c>
      <c r="N10" s="13">
        <f>SUM(B10:M10)</f>
        <v>562179.78999999992</v>
      </c>
    </row>
    <row r="11" spans="1:14" ht="16" thickBot="1" x14ac:dyDescent="0.4">
      <c r="A11" s="4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18"/>
    </row>
    <row r="12" spans="1:14" ht="15.5" x14ac:dyDescent="0.35">
      <c r="A12" s="9" t="s">
        <v>18</v>
      </c>
      <c r="B12" s="21">
        <v>342</v>
      </c>
      <c r="C12" s="21">
        <v>323</v>
      </c>
      <c r="D12" s="21">
        <v>335</v>
      </c>
      <c r="E12" s="21">
        <v>333</v>
      </c>
      <c r="F12" s="21">
        <v>318</v>
      </c>
      <c r="G12" s="21">
        <v>322</v>
      </c>
      <c r="H12" s="21">
        <v>333</v>
      </c>
      <c r="I12" s="21">
        <v>211</v>
      </c>
      <c r="J12" s="21">
        <v>370</v>
      </c>
      <c r="K12" s="21">
        <v>379</v>
      </c>
      <c r="L12" s="21">
        <v>305</v>
      </c>
      <c r="M12" s="24">
        <v>254</v>
      </c>
      <c r="N12" s="11">
        <f t="shared" si="0"/>
        <v>3825</v>
      </c>
    </row>
    <row r="13" spans="1:14" ht="16" thickBot="1" x14ac:dyDescent="0.4">
      <c r="A13" s="10" t="s">
        <v>19</v>
      </c>
      <c r="B13" s="33">
        <f>B12*8.62</f>
        <v>2948.0399999999995</v>
      </c>
      <c r="C13" s="33">
        <f>C12*8.62</f>
        <v>2784.2599999999998</v>
      </c>
      <c r="D13" s="33">
        <f>D12*9.03</f>
        <v>3025.0499999999997</v>
      </c>
      <c r="E13" s="33">
        <f t="shared" ref="E13:M13" si="3">E12*9.03</f>
        <v>3006.99</v>
      </c>
      <c r="F13" s="33">
        <f t="shared" si="3"/>
        <v>2871.54</v>
      </c>
      <c r="G13" s="33">
        <f t="shared" si="3"/>
        <v>2907.66</v>
      </c>
      <c r="H13" s="33">
        <f t="shared" si="3"/>
        <v>3006.99</v>
      </c>
      <c r="I13" s="33">
        <f t="shared" si="3"/>
        <v>1905.33</v>
      </c>
      <c r="J13" s="33">
        <f t="shared" si="3"/>
        <v>3341.1</v>
      </c>
      <c r="K13" s="33">
        <f t="shared" si="3"/>
        <v>3422.37</v>
      </c>
      <c r="L13" s="33">
        <f t="shared" si="3"/>
        <v>2754.1499999999996</v>
      </c>
      <c r="M13" s="33">
        <f t="shared" si="3"/>
        <v>2293.62</v>
      </c>
      <c r="N13" s="34">
        <f>SUM(B13:M13)</f>
        <v>34267.1</v>
      </c>
    </row>
    <row r="14" spans="1:14" ht="16" thickBot="1" x14ac:dyDescent="0.4">
      <c r="A14" s="4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18"/>
    </row>
    <row r="15" spans="1:14" ht="15.5" x14ac:dyDescent="0.35">
      <c r="A15" s="9" t="s">
        <v>20</v>
      </c>
      <c r="B15" s="21">
        <v>30</v>
      </c>
      <c r="C15" s="21">
        <v>29</v>
      </c>
      <c r="D15" s="21">
        <v>50</v>
      </c>
      <c r="E15" s="21">
        <v>37</v>
      </c>
      <c r="F15" s="21">
        <v>42</v>
      </c>
      <c r="G15" s="21">
        <v>70</v>
      </c>
      <c r="H15" s="21">
        <v>97</v>
      </c>
      <c r="I15" s="21">
        <v>5</v>
      </c>
      <c r="J15" s="21">
        <v>19</v>
      </c>
      <c r="K15" s="21">
        <v>55</v>
      </c>
      <c r="L15" s="21">
        <v>29</v>
      </c>
      <c r="M15" s="24">
        <v>21</v>
      </c>
      <c r="N15" s="11">
        <f t="shared" si="0"/>
        <v>484</v>
      </c>
    </row>
    <row r="16" spans="1:14" ht="16" thickBot="1" x14ac:dyDescent="0.4">
      <c r="A16" s="10" t="s">
        <v>21</v>
      </c>
      <c r="B16" s="33">
        <f>B15*8.62</f>
        <v>258.59999999999997</v>
      </c>
      <c r="C16" s="33">
        <f>C15*8.62</f>
        <v>249.98</v>
      </c>
      <c r="D16" s="33">
        <f>D15*9.03</f>
        <v>451.49999999999994</v>
      </c>
      <c r="E16" s="33">
        <f t="shared" ref="E16:M16" si="4">E15*9.03</f>
        <v>334.10999999999996</v>
      </c>
      <c r="F16" s="33">
        <f t="shared" si="4"/>
        <v>379.26</v>
      </c>
      <c r="G16" s="33">
        <f t="shared" si="4"/>
        <v>632.09999999999991</v>
      </c>
      <c r="H16" s="33">
        <f t="shared" si="4"/>
        <v>875.91</v>
      </c>
      <c r="I16" s="33">
        <f t="shared" si="4"/>
        <v>45.15</v>
      </c>
      <c r="J16" s="33">
        <f t="shared" si="4"/>
        <v>171.57</v>
      </c>
      <c r="K16" s="33">
        <f t="shared" si="4"/>
        <v>496.65</v>
      </c>
      <c r="L16" s="33">
        <f t="shared" si="4"/>
        <v>261.87</v>
      </c>
      <c r="M16" s="33">
        <f t="shared" si="4"/>
        <v>189.63</v>
      </c>
      <c r="N16" s="34">
        <f>SUM(B16:M16)</f>
        <v>4346.33</v>
      </c>
    </row>
    <row r="17" spans="1:14" ht="16" thickBot="1" x14ac:dyDescent="0.4">
      <c r="A17" s="4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18"/>
    </row>
    <row r="18" spans="1:14" ht="15.5" x14ac:dyDescent="0.35">
      <c r="A18" s="9" t="s">
        <v>22</v>
      </c>
      <c r="B18" s="21">
        <v>6</v>
      </c>
      <c r="C18" s="21">
        <v>37</v>
      </c>
      <c r="D18" s="21">
        <v>27</v>
      </c>
      <c r="E18" s="21">
        <v>28</v>
      </c>
      <c r="F18" s="21">
        <v>12</v>
      </c>
      <c r="G18" s="21">
        <v>46</v>
      </c>
      <c r="H18" s="21">
        <v>62</v>
      </c>
      <c r="I18" s="21">
        <v>75</v>
      </c>
      <c r="J18" s="21">
        <v>41</v>
      </c>
      <c r="K18" s="21">
        <v>37</v>
      </c>
      <c r="L18" s="21">
        <v>48</v>
      </c>
      <c r="M18" s="24">
        <v>31</v>
      </c>
      <c r="N18" s="11">
        <f t="shared" si="0"/>
        <v>450</v>
      </c>
    </row>
    <row r="19" spans="1:14" ht="16" thickBot="1" x14ac:dyDescent="0.4">
      <c r="A19" s="10" t="s">
        <v>23</v>
      </c>
      <c r="B19" s="25">
        <f>B18*8.62</f>
        <v>51.72</v>
      </c>
      <c r="C19" s="25">
        <f>C18*8.62</f>
        <v>318.94</v>
      </c>
      <c r="D19" s="25">
        <f>D18*9.03</f>
        <v>243.80999999999997</v>
      </c>
      <c r="E19" s="25">
        <f t="shared" ref="E19:M19" si="5">E18*9.03</f>
        <v>252.83999999999997</v>
      </c>
      <c r="F19" s="25">
        <f t="shared" si="5"/>
        <v>108.35999999999999</v>
      </c>
      <c r="G19" s="25">
        <f t="shared" si="5"/>
        <v>415.38</v>
      </c>
      <c r="H19" s="25">
        <f t="shared" si="5"/>
        <v>559.86</v>
      </c>
      <c r="I19" s="25">
        <f t="shared" si="5"/>
        <v>677.25</v>
      </c>
      <c r="J19" s="25">
        <f t="shared" si="5"/>
        <v>370.22999999999996</v>
      </c>
      <c r="K19" s="25">
        <f t="shared" si="5"/>
        <v>334.10999999999996</v>
      </c>
      <c r="L19" s="25">
        <f t="shared" si="5"/>
        <v>433.43999999999994</v>
      </c>
      <c r="M19" s="25">
        <f t="shared" si="5"/>
        <v>279.93</v>
      </c>
      <c r="N19" s="16">
        <f>SUM(B19:M19)</f>
        <v>4045.87</v>
      </c>
    </row>
    <row r="20" spans="1:14" ht="16" thickBot="1" x14ac:dyDescent="0.4">
      <c r="A20" s="4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18"/>
    </row>
    <row r="21" spans="1:14" ht="15.5" x14ac:dyDescent="0.35">
      <c r="A21" s="5" t="s">
        <v>24</v>
      </c>
      <c r="B21" s="6">
        <f>B6+B9+B12+B15+B18</f>
        <v>9382</v>
      </c>
      <c r="C21" s="6">
        <f>C6+C9+C12+C15+C18</f>
        <v>8017</v>
      </c>
      <c r="D21" s="6">
        <f t="shared" ref="D21:M21" si="6">D6+D9+D12+D15+D18</f>
        <v>8527</v>
      </c>
      <c r="E21" s="6">
        <f t="shared" si="6"/>
        <v>7570</v>
      </c>
      <c r="F21" s="6">
        <f>F6+F9+F12+F15+F18</f>
        <v>7255</v>
      </c>
      <c r="G21" s="6">
        <f t="shared" si="6"/>
        <v>6266</v>
      </c>
      <c r="H21" s="6">
        <f t="shared" si="6"/>
        <v>2636</v>
      </c>
      <c r="I21" s="6">
        <f t="shared" si="6"/>
        <v>1395</v>
      </c>
      <c r="J21" s="6">
        <f t="shared" si="6"/>
        <v>10963</v>
      </c>
      <c r="K21" s="6">
        <f t="shared" si="6"/>
        <v>10161</v>
      </c>
      <c r="L21" s="6">
        <f t="shared" si="6"/>
        <v>9706</v>
      </c>
      <c r="M21" s="39">
        <f t="shared" si="6"/>
        <v>7540</v>
      </c>
      <c r="N21" s="11">
        <f>SUM(B21:M21)</f>
        <v>89418</v>
      </c>
    </row>
    <row r="22" spans="1:14" ht="15.5" x14ac:dyDescent="0.35">
      <c r="A22" s="38" t="s">
        <v>25</v>
      </c>
      <c r="B22" s="37">
        <f>B21/B5</f>
        <v>426.45454545454544</v>
      </c>
      <c r="C22" s="37">
        <f t="shared" ref="C22:M22" si="7">C21/C5</f>
        <v>381.76190476190476</v>
      </c>
      <c r="D22" s="37">
        <f t="shared" si="7"/>
        <v>406.04761904761904</v>
      </c>
      <c r="E22" s="37">
        <f t="shared" si="7"/>
        <v>360.47619047619048</v>
      </c>
      <c r="F22" s="37">
        <f t="shared" si="7"/>
        <v>381.84210526315792</v>
      </c>
      <c r="G22" s="37">
        <f t="shared" si="7"/>
        <v>313.3</v>
      </c>
      <c r="H22" s="37">
        <f t="shared" si="7"/>
        <v>125.52380952380952</v>
      </c>
      <c r="I22" s="37">
        <f t="shared" si="7"/>
        <v>69.75</v>
      </c>
      <c r="J22" s="37">
        <f t="shared" si="7"/>
        <v>522.04761904761904</v>
      </c>
      <c r="K22" s="37">
        <f t="shared" si="7"/>
        <v>441.78260869565219</v>
      </c>
      <c r="L22" s="37">
        <f t="shared" si="7"/>
        <v>510.84210526315792</v>
      </c>
      <c r="M22" s="40">
        <f t="shared" si="7"/>
        <v>502.66666666666669</v>
      </c>
      <c r="N22" s="28">
        <f>N21/N5</f>
        <v>367.97530864197529</v>
      </c>
    </row>
    <row r="23" spans="1:14" ht="16" thickBot="1" x14ac:dyDescent="0.4">
      <c r="A23" s="7" t="s">
        <v>26</v>
      </c>
      <c r="B23" s="8">
        <f>B21*8.62</f>
        <v>80872.84</v>
      </c>
      <c r="C23" s="8">
        <f>C21*8.62</f>
        <v>69106.539999999994</v>
      </c>
      <c r="D23" s="8">
        <f>D21*9.03</f>
        <v>76998.81</v>
      </c>
      <c r="E23" s="8">
        <f t="shared" ref="E23:M23" si="8">E21*9.03</f>
        <v>68357.099999999991</v>
      </c>
      <c r="F23" s="8">
        <f t="shared" si="8"/>
        <v>65512.649999999994</v>
      </c>
      <c r="G23" s="8">
        <f t="shared" si="8"/>
        <v>56581.979999999996</v>
      </c>
      <c r="H23" s="8">
        <f t="shared" si="8"/>
        <v>23803.079999999998</v>
      </c>
      <c r="I23" s="8">
        <f t="shared" si="8"/>
        <v>12596.849999999999</v>
      </c>
      <c r="J23" s="8">
        <f t="shared" si="8"/>
        <v>98995.89</v>
      </c>
      <c r="K23" s="8">
        <f t="shared" si="8"/>
        <v>91753.829999999987</v>
      </c>
      <c r="L23" s="8">
        <f t="shared" si="8"/>
        <v>87645.18</v>
      </c>
      <c r="M23" s="8">
        <f t="shared" si="8"/>
        <v>68086.2</v>
      </c>
      <c r="N23" s="13">
        <f>SUM(B23:M23)</f>
        <v>800310.94999999972</v>
      </c>
    </row>
    <row r="24" spans="1:14" ht="16" thickBot="1" x14ac:dyDescent="0.4">
      <c r="A24" s="4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18"/>
    </row>
    <row r="25" spans="1:14" ht="15.5" x14ac:dyDescent="0.35">
      <c r="A25" s="9" t="s">
        <v>27</v>
      </c>
      <c r="B25" s="21">
        <v>3.54</v>
      </c>
      <c r="C25" s="21">
        <v>3.51</v>
      </c>
      <c r="D25" s="21">
        <v>3.71</v>
      </c>
      <c r="E25" s="21">
        <v>3.73</v>
      </c>
      <c r="F25" s="21">
        <v>3.83</v>
      </c>
      <c r="G25" s="21">
        <v>3.93</v>
      </c>
      <c r="H25" s="21">
        <v>4.13</v>
      </c>
      <c r="I25" s="21">
        <v>3.9</v>
      </c>
      <c r="J25" s="21">
        <v>3.92</v>
      </c>
      <c r="K25" s="21">
        <v>3.78</v>
      </c>
      <c r="L25" s="21">
        <v>3.82</v>
      </c>
      <c r="M25" s="24">
        <v>3.82</v>
      </c>
      <c r="N25" s="14">
        <f>SUM(B25:M25)/12</f>
        <v>3.8016666666666663</v>
      </c>
    </row>
    <row r="26" spans="1:14" ht="16" thickBot="1" x14ac:dyDescent="0.4">
      <c r="A26" s="10" t="s">
        <v>28</v>
      </c>
      <c r="B26" s="25">
        <v>11.3</v>
      </c>
      <c r="C26" s="25">
        <v>12.13</v>
      </c>
      <c r="D26" s="25">
        <v>12.74</v>
      </c>
      <c r="E26" s="25">
        <v>12.76</v>
      </c>
      <c r="F26" s="25">
        <v>12.86</v>
      </c>
      <c r="G26" s="25">
        <v>12.96</v>
      </c>
      <c r="H26" s="25">
        <v>13.16</v>
      </c>
      <c r="I26" s="25">
        <v>12.93</v>
      </c>
      <c r="J26" s="25">
        <v>12.95</v>
      </c>
      <c r="K26" s="25">
        <v>12.81</v>
      </c>
      <c r="L26" s="25">
        <v>12.85</v>
      </c>
      <c r="M26" s="26">
        <v>12.85</v>
      </c>
      <c r="N26" s="15">
        <f>SUM(B26:M26)/12</f>
        <v>12.691666666666668</v>
      </c>
    </row>
    <row r="27" spans="1:14" ht="16" thickBot="1" x14ac:dyDescent="0.4">
      <c r="A27" s="4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17"/>
    </row>
    <row r="28" spans="1:14" ht="15.5" x14ac:dyDescent="0.35">
      <c r="A28" s="9" t="s">
        <v>29</v>
      </c>
      <c r="B28" s="21">
        <v>415</v>
      </c>
      <c r="C28" s="21">
        <v>469</v>
      </c>
      <c r="D28" s="21">
        <v>427</v>
      </c>
      <c r="E28" s="21">
        <v>396</v>
      </c>
      <c r="F28" s="21">
        <v>293</v>
      </c>
      <c r="G28" s="21">
        <v>287</v>
      </c>
      <c r="H28" s="21">
        <v>111</v>
      </c>
      <c r="I28" s="21">
        <v>89</v>
      </c>
      <c r="J28" s="21">
        <v>436</v>
      </c>
      <c r="K28" s="21">
        <v>487</v>
      </c>
      <c r="L28" s="21">
        <v>510</v>
      </c>
      <c r="M28" s="24">
        <v>398</v>
      </c>
      <c r="N28" s="43">
        <f>SUM(B28:M28)</f>
        <v>4318</v>
      </c>
    </row>
    <row r="29" spans="1:14" ht="16" thickBot="1" x14ac:dyDescent="0.4">
      <c r="A29" s="10" t="s">
        <v>30</v>
      </c>
      <c r="B29" s="22">
        <f>B28/B21</f>
        <v>4.4233638882967385E-2</v>
      </c>
      <c r="C29" s="22">
        <f t="shared" ref="C29:K29" si="9">C28/C21</f>
        <v>5.850068604216041E-2</v>
      </c>
      <c r="D29" s="22">
        <f t="shared" si="9"/>
        <v>5.0076228450803333E-2</v>
      </c>
      <c r="E29" s="22">
        <f>E28/E21</f>
        <v>5.2311756935270806E-2</v>
      </c>
      <c r="F29" s="22">
        <f t="shared" si="9"/>
        <v>4.0385940730530666E-2</v>
      </c>
      <c r="G29" s="22">
        <f t="shared" si="9"/>
        <v>4.5802744972869451E-2</v>
      </c>
      <c r="H29" s="22">
        <f t="shared" si="9"/>
        <v>4.2109256449165404E-2</v>
      </c>
      <c r="I29" s="22">
        <f t="shared" si="9"/>
        <v>6.3799283154121866E-2</v>
      </c>
      <c r="J29" s="22">
        <f t="shared" si="9"/>
        <v>3.9770135911703003E-2</v>
      </c>
      <c r="K29" s="22">
        <f t="shared" si="9"/>
        <v>4.792835350851294E-2</v>
      </c>
      <c r="L29" s="22">
        <f>L28/L21</f>
        <v>5.2544817638574076E-2</v>
      </c>
      <c r="M29" s="41">
        <f>M28/M21</f>
        <v>5.2785145888594162E-2</v>
      </c>
      <c r="N29" s="44">
        <f>N28/N21</f>
        <v>4.8290053456798404E-2</v>
      </c>
    </row>
    <row r="30" spans="1:14" ht="16" thickBot="1" x14ac:dyDescent="0.4">
      <c r="A30" s="4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3"/>
      <c r="M30" s="3"/>
      <c r="N30" s="19"/>
    </row>
    <row r="31" spans="1:14" ht="15.5" x14ac:dyDescent="0.35">
      <c r="A31" s="9" t="s">
        <v>31</v>
      </c>
      <c r="B31" s="21">
        <v>894</v>
      </c>
      <c r="C31" s="21">
        <v>459</v>
      </c>
      <c r="D31" s="21">
        <v>557</v>
      </c>
      <c r="E31" s="21">
        <v>477</v>
      </c>
      <c r="F31" s="21">
        <v>300</v>
      </c>
      <c r="G31" s="21">
        <v>202</v>
      </c>
      <c r="H31" s="21">
        <v>28</v>
      </c>
      <c r="I31" s="21">
        <v>41</v>
      </c>
      <c r="J31" s="21">
        <v>874</v>
      </c>
      <c r="K31" s="21">
        <v>642</v>
      </c>
      <c r="L31" s="21">
        <v>474</v>
      </c>
      <c r="M31" s="24">
        <v>446</v>
      </c>
      <c r="N31" s="43">
        <f>SUM(B31:M31)</f>
        <v>5394</v>
      </c>
    </row>
    <row r="32" spans="1:14" ht="16" thickBot="1" x14ac:dyDescent="0.4">
      <c r="A32" s="10" t="s">
        <v>32</v>
      </c>
      <c r="B32" s="22">
        <f>B31/B21</f>
        <v>9.528885099125986E-2</v>
      </c>
      <c r="C32" s="22">
        <f t="shared" ref="C32:M32" si="10">C31/C21</f>
        <v>5.725333665959835E-2</v>
      </c>
      <c r="D32" s="22">
        <f t="shared" si="10"/>
        <v>6.5321918611469451E-2</v>
      </c>
      <c r="E32" s="22">
        <f t="shared" si="10"/>
        <v>6.301188903566711E-2</v>
      </c>
      <c r="F32" s="22">
        <f t="shared" si="10"/>
        <v>4.1350792556857342E-2</v>
      </c>
      <c r="G32" s="22">
        <f t="shared" si="10"/>
        <v>3.2237472071496971E-2</v>
      </c>
      <c r="H32" s="22">
        <f t="shared" si="10"/>
        <v>1.0622154779969651E-2</v>
      </c>
      <c r="I32" s="22">
        <f>I31/I21</f>
        <v>2.9390681003584228E-2</v>
      </c>
      <c r="J32" s="22">
        <f>J31/J21</f>
        <v>7.9722703639514725E-2</v>
      </c>
      <c r="K32" s="22">
        <f>K31/K21</f>
        <v>6.3182757602598172E-2</v>
      </c>
      <c r="L32" s="22">
        <f t="shared" si="10"/>
        <v>4.8835771687615909E-2</v>
      </c>
      <c r="M32" s="22">
        <f t="shared" si="10"/>
        <v>5.9151193633952256E-2</v>
      </c>
      <c r="N32" s="44">
        <f>N31/N21</f>
        <v>6.0323424813795878E-2</v>
      </c>
    </row>
    <row r="33" spans="1:14" ht="16" thickBot="1" x14ac:dyDescent="0.4">
      <c r="A33" s="4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3"/>
      <c r="M33" s="3"/>
      <c r="N33" s="19"/>
    </row>
    <row r="34" spans="1:14" ht="15.5" x14ac:dyDescent="0.35">
      <c r="A34" s="9" t="s">
        <v>33</v>
      </c>
      <c r="B34" s="21">
        <f>62+122+59+86</f>
        <v>329</v>
      </c>
      <c r="C34" s="21">
        <f>10+95+12+70+44+55+83</f>
        <v>369</v>
      </c>
      <c r="D34" s="21">
        <v>418</v>
      </c>
      <c r="E34" s="21">
        <v>299</v>
      </c>
      <c r="F34" s="21">
        <f>70+14+39+21+75+35+10</f>
        <v>264</v>
      </c>
      <c r="G34" s="21">
        <v>197</v>
      </c>
      <c r="H34" s="21">
        <v>130</v>
      </c>
      <c r="I34" s="21">
        <v>48</v>
      </c>
      <c r="J34" s="21">
        <v>520</v>
      </c>
      <c r="K34" s="21">
        <v>412</v>
      </c>
      <c r="L34" s="21">
        <v>359</v>
      </c>
      <c r="M34" s="24">
        <v>427</v>
      </c>
      <c r="N34" s="43">
        <f>SUM(B34:M34)</f>
        <v>3772</v>
      </c>
    </row>
    <row r="35" spans="1:14" ht="16" thickBot="1" x14ac:dyDescent="0.4">
      <c r="A35" s="10" t="s">
        <v>32</v>
      </c>
      <c r="B35" s="22">
        <f>B34/B21</f>
        <v>3.5067149861436796E-2</v>
      </c>
      <c r="C35" s="22">
        <f>C34/C21</f>
        <v>4.602719221653985E-2</v>
      </c>
      <c r="D35" s="22">
        <f t="shared" ref="D35:H35" si="11">D34/D21</f>
        <v>4.9020757593526448E-2</v>
      </c>
      <c r="E35" s="22">
        <f t="shared" si="11"/>
        <v>3.949801849405548E-2</v>
      </c>
      <c r="F35" s="22">
        <f t="shared" si="11"/>
        <v>3.6388697450034459E-2</v>
      </c>
      <c r="G35" s="22">
        <f t="shared" si="11"/>
        <v>3.1439514842004468E-2</v>
      </c>
      <c r="H35" s="22">
        <f t="shared" si="11"/>
        <v>4.9317147192716237E-2</v>
      </c>
      <c r="I35" s="22">
        <f>I34/I21</f>
        <v>3.4408602150537634E-2</v>
      </c>
      <c r="J35" s="22">
        <f t="shared" ref="J35:N35" si="12">J34/J21</f>
        <v>4.7432272188269634E-2</v>
      </c>
      <c r="K35" s="22">
        <f t="shared" si="12"/>
        <v>4.0547190237181382E-2</v>
      </c>
      <c r="L35" s="22">
        <f t="shared" si="12"/>
        <v>3.6987430455388416E-2</v>
      </c>
      <c r="M35" s="22">
        <f t="shared" si="12"/>
        <v>5.6631299734748008E-2</v>
      </c>
      <c r="N35" s="22">
        <f t="shared" si="12"/>
        <v>4.218390033326623E-2</v>
      </c>
    </row>
    <row r="36" spans="1:14" ht="16" thickBot="1" x14ac:dyDescent="0.4">
      <c r="A36" s="4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18"/>
    </row>
    <row r="37" spans="1:14" ht="15.5" x14ac:dyDescent="0.35">
      <c r="A37" s="9" t="s">
        <v>45</v>
      </c>
      <c r="B37" s="21">
        <v>879</v>
      </c>
      <c r="C37" s="21">
        <v>798</v>
      </c>
      <c r="D37" s="21">
        <v>971</v>
      </c>
      <c r="E37" s="21">
        <v>856</v>
      </c>
      <c r="F37" s="21">
        <v>833</v>
      </c>
      <c r="G37" s="21">
        <v>851</v>
      </c>
      <c r="H37" s="21">
        <v>293</v>
      </c>
      <c r="I37" s="21">
        <v>206</v>
      </c>
      <c r="J37" s="21">
        <v>800</v>
      </c>
      <c r="K37" s="21">
        <v>836</v>
      </c>
      <c r="L37" s="21">
        <v>703</v>
      </c>
      <c r="M37" s="24">
        <v>742</v>
      </c>
      <c r="N37" s="58">
        <f>SUM(B37:M37)</f>
        <v>8768</v>
      </c>
    </row>
    <row r="38" spans="1:14" ht="15.5" x14ac:dyDescent="0.35">
      <c r="A38" s="32" t="s">
        <v>34</v>
      </c>
      <c r="B38" s="27">
        <f t="shared" ref="B38:N38" si="13">B37/B21</f>
        <v>9.369004476657429E-2</v>
      </c>
      <c r="C38" s="27">
        <f t="shared" si="13"/>
        <v>9.9538480728452033E-2</v>
      </c>
      <c r="D38" s="27">
        <f t="shared" si="13"/>
        <v>0.11387357804620617</v>
      </c>
      <c r="E38" s="27">
        <f t="shared" si="13"/>
        <v>0.1130779392338177</v>
      </c>
      <c r="F38" s="27">
        <f t="shared" si="13"/>
        <v>0.11481736733287388</v>
      </c>
      <c r="G38" s="27">
        <f t="shared" si="13"/>
        <v>0.13581232045962335</v>
      </c>
      <c r="H38" s="27">
        <f t="shared" si="13"/>
        <v>0.11115326251896814</v>
      </c>
      <c r="I38" s="27">
        <f t="shared" si="13"/>
        <v>0.14767025089605734</v>
      </c>
      <c r="J38" s="27">
        <f t="shared" si="13"/>
        <v>7.2972726443491745E-2</v>
      </c>
      <c r="K38" s="27">
        <f t="shared" si="13"/>
        <v>8.2275366597775804E-2</v>
      </c>
      <c r="L38" s="27">
        <f t="shared" si="13"/>
        <v>7.2429425097877601E-2</v>
      </c>
      <c r="M38" s="42">
        <f t="shared" si="13"/>
        <v>9.8408488063660482E-2</v>
      </c>
      <c r="N38" s="59">
        <f t="shared" si="13"/>
        <v>9.8056319756648552E-2</v>
      </c>
    </row>
    <row r="39" spans="1:14" ht="16" thickBot="1" x14ac:dyDescent="0.4">
      <c r="A39" s="10" t="s">
        <v>35</v>
      </c>
      <c r="B39" s="46">
        <f t="shared" ref="B39:M39" si="14">B37*0.828</f>
        <v>727.81200000000001</v>
      </c>
      <c r="C39" s="46">
        <f t="shared" si="14"/>
        <v>660.74399999999991</v>
      </c>
      <c r="D39" s="46">
        <f t="shared" si="14"/>
        <v>803.98799999999994</v>
      </c>
      <c r="E39" s="46">
        <f t="shared" si="14"/>
        <v>708.76799999999992</v>
      </c>
      <c r="F39" s="46">
        <f t="shared" si="14"/>
        <v>689.72399999999993</v>
      </c>
      <c r="G39" s="46">
        <f t="shared" si="14"/>
        <v>704.62799999999993</v>
      </c>
      <c r="H39" s="46">
        <f t="shared" si="14"/>
        <v>242.60399999999998</v>
      </c>
      <c r="I39" s="46">
        <f t="shared" si="14"/>
        <v>170.56799999999998</v>
      </c>
      <c r="J39" s="46">
        <f t="shared" si="14"/>
        <v>662.4</v>
      </c>
      <c r="K39" s="46">
        <f t="shared" si="14"/>
        <v>692.20799999999997</v>
      </c>
      <c r="L39" s="46">
        <f t="shared" si="14"/>
        <v>582.08399999999995</v>
      </c>
      <c r="M39" s="47">
        <f t="shared" si="14"/>
        <v>614.37599999999998</v>
      </c>
      <c r="N39" s="60">
        <f>SUM(B39:M39)</f>
        <v>7259.9039999999995</v>
      </c>
    </row>
    <row r="40" spans="1:14" ht="16" thickBot="1" x14ac:dyDescent="0.4">
      <c r="A40" s="4"/>
      <c r="B40" s="56"/>
      <c r="C40" s="56"/>
      <c r="D40" s="56"/>
      <c r="E40" s="56"/>
      <c r="F40" s="56"/>
      <c r="G40" s="56"/>
      <c r="H40" s="56"/>
      <c r="I40" s="56"/>
      <c r="J40" s="56"/>
      <c r="K40" s="56"/>
      <c r="L40" s="56"/>
      <c r="M40" s="56"/>
      <c r="N40" s="45">
        <f>N37*0.828</f>
        <v>7259.9039999999995</v>
      </c>
    </row>
    <row r="41" spans="1:14" ht="16" thickBot="1" x14ac:dyDescent="0.4">
      <c r="A41" s="4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18"/>
    </row>
    <row r="42" spans="1:14" ht="15.5" x14ac:dyDescent="0.35">
      <c r="A42" s="5" t="s">
        <v>36</v>
      </c>
      <c r="B42" s="6">
        <v>17465</v>
      </c>
      <c r="C42" s="6">
        <v>14436</v>
      </c>
      <c r="D42" s="6">
        <v>11782</v>
      </c>
      <c r="E42" s="6">
        <v>13454</v>
      </c>
      <c r="F42" s="6">
        <v>12354</v>
      </c>
      <c r="G42" s="6">
        <v>12827</v>
      </c>
      <c r="H42" s="6">
        <v>8434</v>
      </c>
      <c r="I42" s="6">
        <v>1477</v>
      </c>
      <c r="J42" s="6">
        <v>18885</v>
      </c>
      <c r="K42" s="6">
        <v>19941</v>
      </c>
      <c r="L42" s="6">
        <v>19821</v>
      </c>
      <c r="M42" s="6">
        <v>14098</v>
      </c>
      <c r="N42" s="49">
        <f>SUM(B42:M42)</f>
        <v>164974</v>
      </c>
    </row>
    <row r="43" spans="1:14" ht="15.5" x14ac:dyDescent="0.35">
      <c r="A43" s="38" t="s">
        <v>37</v>
      </c>
      <c r="B43" s="36">
        <v>4074</v>
      </c>
      <c r="C43" s="36">
        <v>3906</v>
      </c>
      <c r="D43" s="36">
        <v>9823</v>
      </c>
      <c r="E43" s="36">
        <v>4032</v>
      </c>
      <c r="F43" s="36">
        <v>11696</v>
      </c>
      <c r="G43" s="36">
        <v>13997</v>
      </c>
      <c r="H43" s="36">
        <v>8895</v>
      </c>
      <c r="I43" s="36">
        <v>73</v>
      </c>
      <c r="J43" s="36">
        <v>6750</v>
      </c>
      <c r="K43" s="36">
        <v>6550</v>
      </c>
      <c r="L43" s="36">
        <v>12042</v>
      </c>
      <c r="M43" s="36">
        <v>12396</v>
      </c>
      <c r="N43" s="50">
        <f>SUM(B43:M43)</f>
        <v>94234</v>
      </c>
    </row>
    <row r="45" spans="1:14" ht="15" thickBot="1" x14ac:dyDescent="0.4"/>
    <row r="46" spans="1:14" x14ac:dyDescent="0.35">
      <c r="L46" s="51" t="s">
        <v>38</v>
      </c>
      <c r="M46" s="52">
        <f>N21*N26</f>
        <v>1134863.4500000002</v>
      </c>
    </row>
    <row r="47" spans="1:14" x14ac:dyDescent="0.35">
      <c r="L47" s="53" t="s">
        <v>39</v>
      </c>
      <c r="M47" s="48">
        <f>N42</f>
        <v>164974</v>
      </c>
    </row>
    <row r="48" spans="1:14" x14ac:dyDescent="0.35">
      <c r="L48" s="53" t="s">
        <v>40</v>
      </c>
      <c r="M48" s="48">
        <f>N43</f>
        <v>94234</v>
      </c>
    </row>
    <row r="49" spans="12:13" ht="15" thickBot="1" x14ac:dyDescent="0.4">
      <c r="L49" s="54" t="s">
        <v>41</v>
      </c>
      <c r="M49" s="55">
        <f>SUM(M46:M48)</f>
        <v>1394071.4500000002</v>
      </c>
    </row>
  </sheetData>
  <pageMargins left="0.7" right="0.7" top="0.75" bottom="0.75" header="0.3" footer="0.3"/>
  <pageSetup paperSize="9" scale="63" fitToWidth="0" orientation="landscape" r:id="rId1"/>
  <headerFooter>
    <oddHeader xml:space="preserve">&amp;C&amp;"-,Gras"&amp;14Bilan 2024
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DE6075-2C26-4CB4-9CAB-B9E0C09EB84C}">
  <sheetPr>
    <pageSetUpPr fitToPage="1"/>
  </sheetPr>
  <dimension ref="A1:N4"/>
  <sheetViews>
    <sheetView workbookViewId="0">
      <selection activeCell="D14" sqref="D14"/>
    </sheetView>
  </sheetViews>
  <sheetFormatPr baseColWidth="10" defaultColWidth="11.453125" defaultRowHeight="14.5" x14ac:dyDescent="0.35"/>
  <cols>
    <col min="1" max="1" width="27.1796875" bestFit="1" customWidth="1"/>
  </cols>
  <sheetData>
    <row r="1" spans="1:14" ht="15.5" x14ac:dyDescent="0.35">
      <c r="A1" s="1"/>
      <c r="B1" s="57" t="s">
        <v>0</v>
      </c>
      <c r="C1" s="57" t="s">
        <v>1</v>
      </c>
      <c r="D1" s="57" t="s">
        <v>2</v>
      </c>
      <c r="E1" s="57" t="s">
        <v>3</v>
      </c>
      <c r="F1" s="57" t="s">
        <v>4</v>
      </c>
      <c r="G1" s="57" t="s">
        <v>5</v>
      </c>
      <c r="H1" s="57" t="s">
        <v>6</v>
      </c>
      <c r="I1" s="57" t="s">
        <v>7</v>
      </c>
      <c r="J1" s="57" t="s">
        <v>8</v>
      </c>
      <c r="K1" s="57" t="s">
        <v>9</v>
      </c>
      <c r="L1" s="57" t="s">
        <v>10</v>
      </c>
      <c r="M1" s="57" t="s">
        <v>11</v>
      </c>
      <c r="N1" s="57" t="s">
        <v>12</v>
      </c>
    </row>
    <row r="2" spans="1:14" ht="15.5" x14ac:dyDescent="0.35">
      <c r="A2" s="63" t="s">
        <v>42</v>
      </c>
      <c r="B2" s="1">
        <v>11427</v>
      </c>
      <c r="C2" s="1">
        <v>8091</v>
      </c>
      <c r="D2" s="1">
        <v>8124</v>
      </c>
      <c r="E2" s="1">
        <v>7527</v>
      </c>
      <c r="F2" s="1">
        <v>6740</v>
      </c>
      <c r="G2" s="1">
        <v>6958</v>
      </c>
      <c r="H2" s="1">
        <v>2182</v>
      </c>
      <c r="I2" s="1">
        <v>1567</v>
      </c>
      <c r="J2" s="1">
        <v>10426</v>
      </c>
      <c r="K2" s="1">
        <v>8664</v>
      </c>
      <c r="L2" s="1">
        <v>10688</v>
      </c>
      <c r="M2" s="1">
        <v>8266</v>
      </c>
      <c r="N2" s="62">
        <v>90660</v>
      </c>
    </row>
    <row r="3" spans="1:14" ht="15.5" x14ac:dyDescent="0.35">
      <c r="A3" s="63" t="s">
        <v>43</v>
      </c>
      <c r="B3" s="1">
        <v>9382</v>
      </c>
      <c r="C3" s="1">
        <v>8017</v>
      </c>
      <c r="D3" s="1">
        <v>8527</v>
      </c>
      <c r="E3" s="1">
        <v>7570</v>
      </c>
      <c r="F3" s="1">
        <v>7255</v>
      </c>
      <c r="G3" s="1">
        <v>6266</v>
      </c>
      <c r="H3" s="1">
        <v>2636</v>
      </c>
      <c r="I3" s="1">
        <v>1395</v>
      </c>
      <c r="J3" s="1">
        <v>10963</v>
      </c>
      <c r="K3" s="1">
        <v>10161</v>
      </c>
      <c r="L3" s="1">
        <f>'2024'!L21</f>
        <v>9706</v>
      </c>
      <c r="M3" s="1">
        <v>7540</v>
      </c>
      <c r="N3" s="62">
        <f>B3+C3+D3+E3+F3+G3+H3+I3+J3+K3+L3+M3</f>
        <v>89418</v>
      </c>
    </row>
    <row r="4" spans="1:14" ht="15.5" x14ac:dyDescent="0.35">
      <c r="A4" s="63" t="s">
        <v>44</v>
      </c>
      <c r="B4" s="61">
        <f>(B3-B2)/B2</f>
        <v>-0.17896210728975234</v>
      </c>
      <c r="C4" s="61">
        <f t="shared" ref="C4:N4" si="0">(C3-C2)/C2</f>
        <v>-9.145964652082561E-3</v>
      </c>
      <c r="D4" s="61">
        <f t="shared" si="0"/>
        <v>4.9606105366814375E-2</v>
      </c>
      <c r="E4" s="61">
        <f t="shared" si="0"/>
        <v>5.7127673707984584E-3</v>
      </c>
      <c r="F4" s="61">
        <f t="shared" si="0"/>
        <v>7.6409495548961426E-2</v>
      </c>
      <c r="G4" s="61">
        <f t="shared" si="0"/>
        <v>-9.9453866053463638E-2</v>
      </c>
      <c r="H4" s="61">
        <f t="shared" si="0"/>
        <v>0.20806599450045829</v>
      </c>
      <c r="I4" s="61">
        <f t="shared" si="0"/>
        <v>-0.10976388002552648</v>
      </c>
      <c r="J4" s="61">
        <f t="shared" si="0"/>
        <v>5.1505850757721079E-2</v>
      </c>
      <c r="K4" s="61">
        <f t="shared" si="0"/>
        <v>0.17278393351800553</v>
      </c>
      <c r="L4" s="61">
        <f t="shared" si="0"/>
        <v>-9.1878742514970066E-2</v>
      </c>
      <c r="M4" s="61">
        <f t="shared" si="0"/>
        <v>-8.7829663682555043E-2</v>
      </c>
      <c r="N4" s="61">
        <f t="shared" si="0"/>
        <v>-1.3699536730641958E-2</v>
      </c>
    </row>
  </sheetData>
  <pageMargins left="0.7" right="0.7" top="0.75" bottom="0.75" header="0.3" footer="0.3"/>
  <pageSetup paperSize="9" scale="74" fitToHeight="0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804C6-4049-43F4-BCE2-596FC37B923F}">
  <sheetPr>
    <pageSetUpPr fitToPage="1"/>
  </sheetPr>
  <dimension ref="A2:T238"/>
  <sheetViews>
    <sheetView tabSelected="1" workbookViewId="0">
      <selection activeCell="U5" sqref="U5"/>
    </sheetView>
  </sheetViews>
  <sheetFormatPr baseColWidth="10" defaultColWidth="11.453125" defaultRowHeight="14.5" x14ac:dyDescent="0.35"/>
  <sheetData>
    <row r="2" spans="1:19" x14ac:dyDescent="0.35">
      <c r="B2" t="s">
        <v>57</v>
      </c>
      <c r="C2" t="s">
        <v>58</v>
      </c>
      <c r="D2" t="s">
        <v>12</v>
      </c>
      <c r="H2" t="s">
        <v>57</v>
      </c>
      <c r="I2" t="s">
        <v>58</v>
      </c>
      <c r="J2" t="s">
        <v>12</v>
      </c>
    </row>
    <row r="4" spans="1:19" x14ac:dyDescent="0.35">
      <c r="A4" s="69">
        <v>45292</v>
      </c>
      <c r="B4" s="70"/>
      <c r="C4" s="70"/>
      <c r="D4" s="70"/>
      <c r="G4" s="69">
        <v>45323</v>
      </c>
      <c r="H4" s="71">
        <v>370</v>
      </c>
      <c r="I4" s="71">
        <f>J4-H4</f>
        <v>111</v>
      </c>
      <c r="J4" s="71">
        <v>481</v>
      </c>
    </row>
    <row r="5" spans="1:19" x14ac:dyDescent="0.35">
      <c r="A5" s="69">
        <v>45293</v>
      </c>
      <c r="B5" s="71">
        <v>29</v>
      </c>
      <c r="C5" s="71">
        <f>D5-B5</f>
        <v>8</v>
      </c>
      <c r="D5" s="71">
        <v>37</v>
      </c>
      <c r="G5" s="69">
        <v>45324</v>
      </c>
      <c r="H5" s="71">
        <v>212</v>
      </c>
      <c r="I5" s="70"/>
      <c r="J5" s="70"/>
    </row>
    <row r="6" spans="1:19" x14ac:dyDescent="0.35">
      <c r="A6" s="69">
        <v>45294</v>
      </c>
      <c r="B6" s="71">
        <v>38</v>
      </c>
      <c r="C6" s="71">
        <f>D6-B6</f>
        <v>8</v>
      </c>
      <c r="D6" s="71">
        <v>46</v>
      </c>
      <c r="G6" s="69">
        <v>45325</v>
      </c>
      <c r="H6" s="70"/>
      <c r="I6" s="70"/>
      <c r="J6" s="70"/>
    </row>
    <row r="7" spans="1:19" x14ac:dyDescent="0.35">
      <c r="A7" s="69">
        <v>45295</v>
      </c>
      <c r="B7" s="71">
        <v>57</v>
      </c>
      <c r="C7" s="71">
        <f>D7-B7</f>
        <v>7</v>
      </c>
      <c r="D7" s="71">
        <v>64</v>
      </c>
      <c r="G7" s="69">
        <v>45326</v>
      </c>
      <c r="H7" s="70"/>
      <c r="I7" s="70"/>
      <c r="J7" s="70"/>
    </row>
    <row r="8" spans="1:19" x14ac:dyDescent="0.35">
      <c r="A8" s="69">
        <v>45296</v>
      </c>
      <c r="B8" s="71">
        <v>32</v>
      </c>
      <c r="C8" s="70"/>
      <c r="D8" s="70"/>
      <c r="G8" s="69">
        <v>45327</v>
      </c>
      <c r="H8" s="71">
        <v>439</v>
      </c>
      <c r="I8" s="71">
        <f>J8-H8</f>
        <v>124</v>
      </c>
      <c r="J8" s="71">
        <v>563</v>
      </c>
    </row>
    <row r="9" spans="1:19" x14ac:dyDescent="0.35">
      <c r="A9" s="69">
        <v>45297</v>
      </c>
      <c r="B9" s="70"/>
      <c r="C9" s="70"/>
      <c r="D9" s="70"/>
      <c r="G9" s="69">
        <v>45328</v>
      </c>
      <c r="H9" s="71">
        <v>445</v>
      </c>
      <c r="I9" s="71">
        <f>J9-H9</f>
        <v>130</v>
      </c>
      <c r="J9" s="71">
        <v>575</v>
      </c>
    </row>
    <row r="10" spans="1:19" x14ac:dyDescent="0.35">
      <c r="A10" s="69">
        <v>45298</v>
      </c>
      <c r="B10" s="70"/>
      <c r="C10" s="70"/>
      <c r="D10" s="70"/>
      <c r="G10" s="69">
        <v>45329</v>
      </c>
      <c r="H10" s="71">
        <v>445</v>
      </c>
      <c r="I10" s="71">
        <f t="shared" ref="I10:I11" si="0">J10-H10</f>
        <v>129</v>
      </c>
      <c r="J10" s="71">
        <v>574</v>
      </c>
      <c r="N10" s="72" t="s">
        <v>59</v>
      </c>
      <c r="O10" s="73"/>
      <c r="P10" s="73"/>
      <c r="Q10" s="73"/>
      <c r="R10" s="73"/>
      <c r="S10" s="73"/>
    </row>
    <row r="11" spans="1:19" x14ac:dyDescent="0.35">
      <c r="A11" s="69">
        <v>45299</v>
      </c>
      <c r="B11" s="71">
        <v>411</v>
      </c>
      <c r="C11" s="71">
        <v>153</v>
      </c>
      <c r="D11" s="71">
        <f>C11+B11</f>
        <v>564</v>
      </c>
      <c r="G11" s="69">
        <v>45330</v>
      </c>
      <c r="H11" s="71">
        <v>372</v>
      </c>
      <c r="I11" s="71">
        <f t="shared" si="0"/>
        <v>125</v>
      </c>
      <c r="J11" s="71">
        <v>497</v>
      </c>
      <c r="N11" s="73"/>
      <c r="O11" s="73"/>
      <c r="P11" s="73"/>
      <c r="Q11" s="73"/>
      <c r="R11" s="73"/>
      <c r="S11" s="73"/>
    </row>
    <row r="12" spans="1:19" x14ac:dyDescent="0.35">
      <c r="A12" s="69">
        <v>45300</v>
      </c>
      <c r="B12" s="71">
        <v>437</v>
      </c>
      <c r="C12" s="71">
        <f>D12-B12</f>
        <v>148</v>
      </c>
      <c r="D12" s="71">
        <v>585</v>
      </c>
      <c r="G12" s="69">
        <v>45331</v>
      </c>
      <c r="H12" s="71">
        <v>374</v>
      </c>
      <c r="I12" s="70"/>
      <c r="J12" s="70"/>
      <c r="N12" s="73"/>
      <c r="O12" s="73"/>
      <c r="P12" s="73"/>
      <c r="Q12" s="73"/>
      <c r="R12" s="73"/>
      <c r="S12" s="73"/>
    </row>
    <row r="13" spans="1:19" x14ac:dyDescent="0.35">
      <c r="A13" s="69">
        <v>45301</v>
      </c>
      <c r="B13" s="71">
        <v>479</v>
      </c>
      <c r="C13" s="71">
        <f>D13-B13</f>
        <v>150</v>
      </c>
      <c r="D13" s="71">
        <v>629</v>
      </c>
      <c r="G13" s="69">
        <v>45332</v>
      </c>
      <c r="H13" s="70"/>
      <c r="I13" s="70"/>
      <c r="J13" s="70"/>
      <c r="N13" s="73"/>
      <c r="O13" s="73"/>
      <c r="P13" s="73"/>
      <c r="Q13" s="73"/>
      <c r="R13" s="73"/>
      <c r="S13" s="73"/>
    </row>
    <row r="14" spans="1:19" x14ac:dyDescent="0.35">
      <c r="A14" s="69">
        <v>45302</v>
      </c>
      <c r="B14" s="71">
        <v>441</v>
      </c>
      <c r="C14" s="71">
        <f>D14-B14</f>
        <v>129</v>
      </c>
      <c r="D14" s="71">
        <v>570</v>
      </c>
      <c r="G14" s="69">
        <v>45333</v>
      </c>
      <c r="H14" s="70"/>
      <c r="I14" s="70"/>
      <c r="J14" s="70"/>
      <c r="N14" s="73"/>
      <c r="O14" s="73"/>
      <c r="P14" s="73"/>
      <c r="Q14" s="73"/>
      <c r="R14" s="73"/>
      <c r="S14" s="73"/>
    </row>
    <row r="15" spans="1:19" x14ac:dyDescent="0.35">
      <c r="A15" s="69">
        <v>45303</v>
      </c>
      <c r="B15" s="71">
        <v>421</v>
      </c>
      <c r="C15" s="70"/>
      <c r="D15" s="70"/>
      <c r="G15" s="69">
        <v>45334</v>
      </c>
      <c r="H15" s="71">
        <v>343</v>
      </c>
      <c r="I15" s="71">
        <f>J15-H15</f>
        <v>132</v>
      </c>
      <c r="J15" s="71">
        <v>475</v>
      </c>
      <c r="N15" s="73"/>
      <c r="O15" s="73"/>
      <c r="P15" s="73"/>
      <c r="Q15" s="73"/>
      <c r="R15" s="73"/>
      <c r="S15" s="73"/>
    </row>
    <row r="16" spans="1:19" x14ac:dyDescent="0.35">
      <c r="A16" s="69">
        <v>45304</v>
      </c>
      <c r="B16" s="70"/>
      <c r="C16" s="70"/>
      <c r="D16" s="70"/>
      <c r="G16" s="69">
        <v>45335</v>
      </c>
      <c r="H16" s="71">
        <v>376</v>
      </c>
      <c r="I16" s="71">
        <f t="shared" ref="I16:I18" si="1">J16-H16</f>
        <v>128</v>
      </c>
      <c r="J16" s="71">
        <v>504</v>
      </c>
      <c r="N16" s="73"/>
      <c r="O16" s="73"/>
      <c r="P16" s="73"/>
      <c r="Q16" s="73"/>
      <c r="R16" s="73"/>
      <c r="S16" s="73"/>
    </row>
    <row r="17" spans="1:19" x14ac:dyDescent="0.35">
      <c r="A17" s="69">
        <v>45305</v>
      </c>
      <c r="B17" s="70"/>
      <c r="C17" s="70"/>
      <c r="D17" s="70"/>
      <c r="G17" s="69">
        <v>45336</v>
      </c>
      <c r="H17" s="71">
        <v>324</v>
      </c>
      <c r="I17" s="71">
        <f t="shared" si="1"/>
        <v>105</v>
      </c>
      <c r="J17" s="71">
        <v>429</v>
      </c>
      <c r="N17" s="73"/>
      <c r="O17" s="73"/>
      <c r="P17" s="73"/>
      <c r="Q17" s="73"/>
      <c r="R17" s="73"/>
      <c r="S17" s="73"/>
    </row>
    <row r="18" spans="1:19" x14ac:dyDescent="0.35">
      <c r="A18" s="69">
        <v>45306</v>
      </c>
      <c r="B18" s="71">
        <v>407</v>
      </c>
      <c r="C18" s="71">
        <f>D18-B18</f>
        <v>145</v>
      </c>
      <c r="D18" s="71">
        <v>552</v>
      </c>
      <c r="G18" s="69">
        <v>45337</v>
      </c>
      <c r="H18" s="71">
        <v>301</v>
      </c>
      <c r="I18" s="71">
        <f t="shared" si="1"/>
        <v>95</v>
      </c>
      <c r="J18" s="71">
        <v>396</v>
      </c>
      <c r="N18" s="73"/>
      <c r="O18" s="73"/>
      <c r="P18" s="73"/>
      <c r="Q18" s="73"/>
      <c r="R18" s="73"/>
      <c r="S18" s="73"/>
    </row>
    <row r="19" spans="1:19" x14ac:dyDescent="0.35">
      <c r="A19" s="69">
        <v>45307</v>
      </c>
      <c r="B19" s="71">
        <v>420</v>
      </c>
      <c r="C19" s="71">
        <f>D19-B19</f>
        <v>135</v>
      </c>
      <c r="D19" s="71">
        <v>555</v>
      </c>
      <c r="G19" s="69">
        <v>45338</v>
      </c>
      <c r="H19" s="71">
        <v>275</v>
      </c>
      <c r="I19" s="70"/>
      <c r="J19" s="70"/>
      <c r="N19" s="73"/>
      <c r="O19" s="73"/>
      <c r="P19" s="73"/>
      <c r="Q19" s="73"/>
      <c r="R19" s="73"/>
      <c r="S19" s="73"/>
    </row>
    <row r="20" spans="1:19" x14ac:dyDescent="0.35">
      <c r="A20" s="69">
        <v>45308</v>
      </c>
      <c r="B20" s="71">
        <v>342</v>
      </c>
      <c r="C20" s="71">
        <f>D20-B20</f>
        <v>140</v>
      </c>
      <c r="D20" s="71">
        <v>482</v>
      </c>
      <c r="G20" s="69">
        <v>45339</v>
      </c>
      <c r="H20" s="70"/>
      <c r="I20" s="70"/>
      <c r="J20" s="70"/>
      <c r="N20" s="73"/>
      <c r="O20" s="73"/>
      <c r="P20" s="73"/>
      <c r="Q20" s="73"/>
      <c r="R20" s="73"/>
      <c r="S20" s="73"/>
    </row>
    <row r="21" spans="1:19" x14ac:dyDescent="0.35">
      <c r="A21" s="69">
        <v>45309</v>
      </c>
      <c r="B21" s="71">
        <v>318</v>
      </c>
      <c r="C21" s="71">
        <f>D21-B21</f>
        <v>108</v>
      </c>
      <c r="D21" s="71">
        <v>426</v>
      </c>
      <c r="G21" s="69">
        <v>45340</v>
      </c>
      <c r="H21" s="70"/>
      <c r="I21" s="70"/>
      <c r="J21" s="70"/>
      <c r="N21" s="73"/>
      <c r="O21" s="73"/>
      <c r="P21" s="73"/>
      <c r="Q21" s="73"/>
      <c r="R21" s="73"/>
      <c r="S21" s="73"/>
    </row>
    <row r="22" spans="1:19" x14ac:dyDescent="0.35">
      <c r="A22" s="69">
        <v>45310</v>
      </c>
      <c r="B22" s="71">
        <v>391</v>
      </c>
      <c r="C22" s="70"/>
      <c r="D22" s="70"/>
      <c r="G22" s="69">
        <v>45341</v>
      </c>
      <c r="H22" s="71">
        <v>99</v>
      </c>
      <c r="I22" s="71">
        <f>J22-H22</f>
        <v>11</v>
      </c>
      <c r="J22" s="71">
        <v>110</v>
      </c>
      <c r="N22" s="73"/>
      <c r="O22" s="73"/>
      <c r="P22" s="73"/>
      <c r="Q22" s="73"/>
      <c r="R22" s="73"/>
      <c r="S22" s="73"/>
    </row>
    <row r="23" spans="1:19" x14ac:dyDescent="0.35">
      <c r="A23" s="69">
        <v>45311</v>
      </c>
      <c r="B23" s="70"/>
      <c r="C23" s="70"/>
      <c r="D23" s="70"/>
      <c r="G23" s="69">
        <v>45342</v>
      </c>
      <c r="H23" s="71">
        <v>86</v>
      </c>
      <c r="I23" s="71">
        <f t="shared" ref="I23:I25" si="2">J23-H23</f>
        <v>15</v>
      </c>
      <c r="J23" s="71">
        <v>101</v>
      </c>
      <c r="N23" s="73"/>
      <c r="O23" s="73"/>
      <c r="P23" s="73"/>
      <c r="Q23" s="73"/>
      <c r="R23" s="73"/>
      <c r="S23" s="73"/>
    </row>
    <row r="24" spans="1:19" x14ac:dyDescent="0.35">
      <c r="A24" s="69">
        <v>45312</v>
      </c>
      <c r="B24" s="70"/>
      <c r="C24" s="70"/>
      <c r="D24" s="70"/>
      <c r="G24" s="69">
        <v>45343</v>
      </c>
      <c r="H24" s="71">
        <v>88</v>
      </c>
      <c r="I24" s="71">
        <f t="shared" si="2"/>
        <v>20</v>
      </c>
      <c r="J24" s="71">
        <v>108</v>
      </c>
    </row>
    <row r="25" spans="1:19" x14ac:dyDescent="0.35">
      <c r="A25" s="69">
        <v>45313</v>
      </c>
      <c r="B25" s="71">
        <v>404</v>
      </c>
      <c r="C25" s="71">
        <f>D25-B25</f>
        <v>141</v>
      </c>
      <c r="D25" s="71">
        <v>545</v>
      </c>
      <c r="G25" s="69">
        <v>45344</v>
      </c>
      <c r="H25" s="71">
        <v>80</v>
      </c>
      <c r="I25" s="71">
        <f t="shared" si="2"/>
        <v>20</v>
      </c>
      <c r="J25" s="71">
        <v>100</v>
      </c>
    </row>
    <row r="26" spans="1:19" x14ac:dyDescent="0.35">
      <c r="A26" s="69">
        <v>45314</v>
      </c>
      <c r="B26" s="71">
        <v>391</v>
      </c>
      <c r="C26" s="71">
        <f>D26-B26</f>
        <v>151</v>
      </c>
      <c r="D26" s="71">
        <v>542</v>
      </c>
      <c r="G26" s="69">
        <v>45345</v>
      </c>
      <c r="H26" s="71">
        <v>55</v>
      </c>
      <c r="I26" s="70"/>
      <c r="J26" s="70"/>
    </row>
    <row r="27" spans="1:19" x14ac:dyDescent="0.35">
      <c r="A27" s="69">
        <v>45315</v>
      </c>
      <c r="B27" s="71">
        <v>407</v>
      </c>
      <c r="C27" s="71">
        <f>D27-B27</f>
        <v>135</v>
      </c>
      <c r="D27" s="71">
        <v>542</v>
      </c>
      <c r="G27" s="69">
        <v>45346</v>
      </c>
      <c r="H27" s="70"/>
      <c r="I27" s="70"/>
      <c r="J27" s="70"/>
    </row>
    <row r="28" spans="1:19" x14ac:dyDescent="0.35">
      <c r="A28" s="69">
        <v>45316</v>
      </c>
      <c r="B28" s="71">
        <v>276</v>
      </c>
      <c r="C28" s="71">
        <f>D28-B28</f>
        <v>152</v>
      </c>
      <c r="D28" s="71">
        <v>428</v>
      </c>
      <c r="G28" s="69">
        <v>45347</v>
      </c>
      <c r="H28" s="70"/>
      <c r="I28" s="70"/>
      <c r="J28" s="70"/>
    </row>
    <row r="29" spans="1:19" x14ac:dyDescent="0.35">
      <c r="A29" s="69">
        <v>45317</v>
      </c>
      <c r="B29" s="71">
        <v>337</v>
      </c>
      <c r="C29" s="70"/>
      <c r="D29" s="70"/>
      <c r="G29" s="69">
        <v>45348</v>
      </c>
      <c r="H29" s="71">
        <v>406</v>
      </c>
      <c r="I29" s="71">
        <f>J29-H29</f>
        <v>159</v>
      </c>
      <c r="J29" s="71">
        <v>565</v>
      </c>
    </row>
    <row r="30" spans="1:19" x14ac:dyDescent="0.35">
      <c r="A30" s="69">
        <v>45318</v>
      </c>
      <c r="B30" s="70"/>
      <c r="C30" s="70"/>
      <c r="D30" s="70"/>
      <c r="G30" s="69">
        <v>45349</v>
      </c>
      <c r="H30" s="71">
        <v>411</v>
      </c>
      <c r="I30" s="71">
        <f t="shared" ref="I30:I32" si="3">J30-H30</f>
        <v>139</v>
      </c>
      <c r="J30" s="71">
        <v>550</v>
      </c>
    </row>
    <row r="31" spans="1:19" x14ac:dyDescent="0.35">
      <c r="A31" s="69">
        <v>45319</v>
      </c>
      <c r="B31" s="70"/>
      <c r="C31" s="70"/>
      <c r="D31" s="70"/>
      <c r="G31" s="69">
        <v>45350</v>
      </c>
      <c r="H31" s="71">
        <v>445</v>
      </c>
      <c r="I31" s="71">
        <f t="shared" si="3"/>
        <v>139</v>
      </c>
      <c r="J31" s="71">
        <v>584</v>
      </c>
    </row>
    <row r="32" spans="1:19" x14ac:dyDescent="0.35">
      <c r="A32" s="69">
        <v>45320</v>
      </c>
      <c r="B32" s="71">
        <v>405</v>
      </c>
      <c r="C32" s="71">
        <f>D32-B32</f>
        <v>162</v>
      </c>
      <c r="D32" s="71">
        <v>567</v>
      </c>
      <c r="G32" s="69">
        <v>45351</v>
      </c>
      <c r="H32" s="71">
        <v>380</v>
      </c>
      <c r="I32" s="71">
        <f t="shared" si="3"/>
        <v>109</v>
      </c>
      <c r="J32" s="71">
        <v>489</v>
      </c>
    </row>
    <row r="33" spans="1:10" x14ac:dyDescent="0.35">
      <c r="A33" s="69">
        <v>45321</v>
      </c>
      <c r="B33" s="71">
        <v>429</v>
      </c>
      <c r="C33" s="71">
        <f>D33-B33</f>
        <v>146</v>
      </c>
      <c r="D33" s="71">
        <v>575</v>
      </c>
      <c r="G33" s="69"/>
      <c r="H33" s="71"/>
      <c r="I33" s="71"/>
      <c r="J33" s="71"/>
    </row>
    <row r="34" spans="1:10" x14ac:dyDescent="0.35">
      <c r="A34" s="69">
        <v>45322</v>
      </c>
      <c r="B34" s="71">
        <v>334</v>
      </c>
      <c r="C34" s="71">
        <f>D34-B34</f>
        <v>161</v>
      </c>
      <c r="D34" s="71">
        <v>495</v>
      </c>
      <c r="G34" s="69"/>
      <c r="H34" s="71"/>
      <c r="I34" s="71"/>
      <c r="J34" s="71"/>
    </row>
    <row r="36" spans="1:10" x14ac:dyDescent="0.35">
      <c r="B36" t="s">
        <v>57</v>
      </c>
      <c r="C36" t="s">
        <v>58</v>
      </c>
      <c r="D36" t="s">
        <v>12</v>
      </c>
      <c r="H36" t="s">
        <v>57</v>
      </c>
      <c r="I36" t="s">
        <v>58</v>
      </c>
      <c r="J36" t="s">
        <v>12</v>
      </c>
    </row>
    <row r="38" spans="1:10" x14ac:dyDescent="0.35">
      <c r="A38" s="69">
        <v>45352</v>
      </c>
      <c r="B38" s="71">
        <v>355</v>
      </c>
      <c r="C38" s="70"/>
      <c r="D38" s="70"/>
      <c r="G38" s="69">
        <v>45383</v>
      </c>
      <c r="H38" s="70"/>
      <c r="I38" s="70"/>
      <c r="J38" s="70"/>
    </row>
    <row r="39" spans="1:10" x14ac:dyDescent="0.35">
      <c r="A39" s="69">
        <v>45353</v>
      </c>
      <c r="B39" s="70"/>
      <c r="C39" s="70"/>
      <c r="D39" s="70"/>
      <c r="G39" s="69">
        <v>45384</v>
      </c>
      <c r="H39" s="71">
        <v>304</v>
      </c>
      <c r="I39" s="71">
        <f>J39-H39</f>
        <v>133</v>
      </c>
      <c r="J39" s="71">
        <v>437</v>
      </c>
    </row>
    <row r="40" spans="1:10" x14ac:dyDescent="0.35">
      <c r="A40" s="69">
        <v>45354</v>
      </c>
      <c r="B40" s="70"/>
      <c r="C40" s="70"/>
      <c r="D40" s="70"/>
      <c r="G40" s="69">
        <v>45385</v>
      </c>
      <c r="H40" s="71">
        <v>339</v>
      </c>
      <c r="I40" s="71">
        <f>J40-H40</f>
        <v>114</v>
      </c>
      <c r="J40" s="71">
        <v>453</v>
      </c>
    </row>
    <row r="41" spans="1:10" x14ac:dyDescent="0.35">
      <c r="A41" s="69">
        <v>45355</v>
      </c>
      <c r="B41" s="71">
        <v>390</v>
      </c>
      <c r="C41" s="71">
        <f>D41-B41</f>
        <v>138</v>
      </c>
      <c r="D41" s="71">
        <v>528</v>
      </c>
      <c r="G41" s="69">
        <v>45386</v>
      </c>
      <c r="H41" s="71">
        <v>293</v>
      </c>
      <c r="I41" s="71">
        <f>J41-H41</f>
        <v>113</v>
      </c>
      <c r="J41" s="71">
        <v>406</v>
      </c>
    </row>
    <row r="42" spans="1:10" x14ac:dyDescent="0.35">
      <c r="A42" s="69">
        <v>45356</v>
      </c>
      <c r="B42" s="71">
        <v>393</v>
      </c>
      <c r="C42" s="71">
        <f t="shared" ref="C42:C44" si="4">D42-B42</f>
        <v>120</v>
      </c>
      <c r="D42" s="71">
        <v>513</v>
      </c>
      <c r="G42" s="69">
        <v>45387</v>
      </c>
      <c r="H42" s="71">
        <v>244</v>
      </c>
      <c r="I42" s="70"/>
      <c r="J42" s="70"/>
    </row>
    <row r="43" spans="1:10" x14ac:dyDescent="0.35">
      <c r="A43" s="69">
        <v>45357</v>
      </c>
      <c r="B43" s="71">
        <v>418</v>
      </c>
      <c r="C43" s="71">
        <f t="shared" si="4"/>
        <v>141</v>
      </c>
      <c r="D43" s="71">
        <v>559</v>
      </c>
      <c r="G43" s="69">
        <v>45388</v>
      </c>
      <c r="H43" s="70"/>
      <c r="I43" s="70"/>
      <c r="J43" s="70"/>
    </row>
    <row r="44" spans="1:10" x14ac:dyDescent="0.35">
      <c r="A44" s="69">
        <v>45358</v>
      </c>
      <c r="B44" s="71">
        <v>354</v>
      </c>
      <c r="C44" s="71">
        <f t="shared" si="4"/>
        <v>101</v>
      </c>
      <c r="D44" s="71">
        <v>455</v>
      </c>
      <c r="G44" s="69">
        <v>45389</v>
      </c>
      <c r="H44" s="70"/>
      <c r="I44" s="70"/>
      <c r="J44" s="70"/>
    </row>
    <row r="45" spans="1:10" x14ac:dyDescent="0.35">
      <c r="A45" s="69">
        <v>45359</v>
      </c>
      <c r="B45" s="71">
        <v>333</v>
      </c>
      <c r="C45" s="74"/>
      <c r="D45" s="74"/>
      <c r="G45" s="69">
        <v>45390</v>
      </c>
      <c r="H45" s="71">
        <v>304</v>
      </c>
      <c r="I45" s="71">
        <f>J45-H45</f>
        <v>128</v>
      </c>
      <c r="J45" s="71">
        <v>432</v>
      </c>
    </row>
    <row r="46" spans="1:10" x14ac:dyDescent="0.35">
      <c r="A46" s="69">
        <v>45360</v>
      </c>
      <c r="B46" s="74"/>
      <c r="C46" s="74"/>
      <c r="D46" s="74"/>
      <c r="G46" s="69">
        <v>45391</v>
      </c>
      <c r="H46" s="71">
        <v>270</v>
      </c>
      <c r="I46" s="71">
        <f>J46-H46</f>
        <v>136</v>
      </c>
      <c r="J46" s="71">
        <v>406</v>
      </c>
    </row>
    <row r="47" spans="1:10" x14ac:dyDescent="0.35">
      <c r="A47" s="69">
        <v>45361</v>
      </c>
      <c r="B47" s="74"/>
      <c r="C47" s="74"/>
      <c r="D47" s="74"/>
      <c r="G47" s="69">
        <v>45392</v>
      </c>
      <c r="H47" s="71">
        <v>346</v>
      </c>
      <c r="I47" s="71">
        <f t="shared" ref="I47:I48" si="5">J47-H47</f>
        <v>86</v>
      </c>
      <c r="J47" s="71">
        <v>432</v>
      </c>
    </row>
    <row r="48" spans="1:10" x14ac:dyDescent="0.35">
      <c r="A48" s="69">
        <v>45362</v>
      </c>
      <c r="B48" s="71">
        <v>133</v>
      </c>
      <c r="C48" s="71">
        <f>D48-B48</f>
        <v>55</v>
      </c>
      <c r="D48" s="71">
        <v>188</v>
      </c>
      <c r="G48" s="69">
        <v>45393</v>
      </c>
      <c r="H48" s="71">
        <v>262</v>
      </c>
      <c r="I48" s="71">
        <f t="shared" si="5"/>
        <v>127</v>
      </c>
      <c r="J48" s="71">
        <v>389</v>
      </c>
    </row>
    <row r="49" spans="1:10" x14ac:dyDescent="0.35">
      <c r="A49" s="69">
        <v>45363</v>
      </c>
      <c r="B49" s="71">
        <v>299</v>
      </c>
      <c r="C49" s="71">
        <f t="shared" ref="C49:C51" si="6">D49-B49</f>
        <v>116</v>
      </c>
      <c r="D49" s="71">
        <v>415</v>
      </c>
      <c r="G49" s="69">
        <v>45394</v>
      </c>
      <c r="H49" s="71">
        <v>276</v>
      </c>
      <c r="I49" s="70"/>
      <c r="J49" s="70"/>
    </row>
    <row r="50" spans="1:10" x14ac:dyDescent="0.35">
      <c r="A50" s="69">
        <v>45364</v>
      </c>
      <c r="B50" s="71">
        <v>345</v>
      </c>
      <c r="C50" s="71">
        <f t="shared" si="6"/>
        <v>134</v>
      </c>
      <c r="D50" s="71">
        <v>479</v>
      </c>
      <c r="G50" s="69">
        <v>45395</v>
      </c>
      <c r="H50" s="70"/>
      <c r="I50" s="70"/>
      <c r="J50" s="70"/>
    </row>
    <row r="51" spans="1:10" x14ac:dyDescent="0.35">
      <c r="A51" s="69">
        <v>45365</v>
      </c>
      <c r="B51" s="71">
        <v>317</v>
      </c>
      <c r="C51" s="71">
        <f t="shared" si="6"/>
        <v>120</v>
      </c>
      <c r="D51" s="71">
        <v>437</v>
      </c>
      <c r="G51" s="69">
        <v>45396</v>
      </c>
      <c r="H51" s="70"/>
      <c r="I51" s="70"/>
      <c r="J51" s="70"/>
    </row>
    <row r="52" spans="1:10" x14ac:dyDescent="0.35">
      <c r="A52" s="69">
        <v>45366</v>
      </c>
      <c r="B52" s="71">
        <v>268</v>
      </c>
      <c r="C52" s="74"/>
      <c r="D52" s="74"/>
      <c r="G52" s="69">
        <v>45397</v>
      </c>
      <c r="H52" s="71">
        <v>87</v>
      </c>
      <c r="I52" s="71">
        <f>J52-H52</f>
        <v>15</v>
      </c>
      <c r="J52" s="71">
        <v>102</v>
      </c>
    </row>
    <row r="53" spans="1:10" x14ac:dyDescent="0.35">
      <c r="A53" s="69">
        <v>45367</v>
      </c>
      <c r="B53" s="74"/>
      <c r="C53" s="74"/>
      <c r="D53" s="74"/>
      <c r="G53" s="69">
        <v>45398</v>
      </c>
      <c r="H53" s="71">
        <v>110</v>
      </c>
      <c r="I53" s="71">
        <f t="shared" ref="I53:I55" si="7">J53-H53</f>
        <v>21</v>
      </c>
      <c r="J53" s="71">
        <v>131</v>
      </c>
    </row>
    <row r="54" spans="1:10" x14ac:dyDescent="0.35">
      <c r="A54" s="69">
        <v>45368</v>
      </c>
      <c r="B54" s="74"/>
      <c r="C54" s="74"/>
      <c r="D54" s="74"/>
      <c r="G54" s="69">
        <v>45399</v>
      </c>
      <c r="H54" s="71">
        <v>94</v>
      </c>
      <c r="I54" s="71">
        <f t="shared" si="7"/>
        <v>18</v>
      </c>
      <c r="J54" s="71">
        <v>112</v>
      </c>
    </row>
    <row r="55" spans="1:10" x14ac:dyDescent="0.35">
      <c r="A55" s="69">
        <v>45369</v>
      </c>
      <c r="B55" s="71">
        <v>312</v>
      </c>
      <c r="C55" s="71">
        <f>D55-B55</f>
        <v>144</v>
      </c>
      <c r="D55" s="71">
        <v>456</v>
      </c>
      <c r="G55" s="69">
        <v>45400</v>
      </c>
      <c r="H55" s="71">
        <v>98</v>
      </c>
      <c r="I55" s="71">
        <f t="shared" si="7"/>
        <v>12</v>
      </c>
      <c r="J55" s="71">
        <v>110</v>
      </c>
    </row>
    <row r="56" spans="1:10" x14ac:dyDescent="0.35">
      <c r="A56" s="69">
        <v>45370</v>
      </c>
      <c r="B56" s="71">
        <v>290</v>
      </c>
      <c r="C56" s="71">
        <f t="shared" ref="C56:C58" si="8">D56-B56</f>
        <v>139</v>
      </c>
      <c r="D56" s="71">
        <v>429</v>
      </c>
      <c r="G56" s="69">
        <v>45401</v>
      </c>
      <c r="H56" s="71">
        <v>85</v>
      </c>
      <c r="I56" s="70"/>
      <c r="J56" s="70"/>
    </row>
    <row r="57" spans="1:10" x14ac:dyDescent="0.35">
      <c r="A57" s="69">
        <v>45371</v>
      </c>
      <c r="B57" s="71">
        <v>314</v>
      </c>
      <c r="C57" s="71">
        <f t="shared" si="8"/>
        <v>174</v>
      </c>
      <c r="D57" s="71">
        <v>488</v>
      </c>
      <c r="G57" s="69">
        <v>45402</v>
      </c>
      <c r="H57" s="70"/>
      <c r="I57" s="70"/>
      <c r="J57" s="70"/>
    </row>
    <row r="58" spans="1:10" x14ac:dyDescent="0.35">
      <c r="A58" s="69">
        <v>45372</v>
      </c>
      <c r="B58" s="71">
        <v>293</v>
      </c>
      <c r="C58" s="71">
        <f t="shared" si="8"/>
        <v>107</v>
      </c>
      <c r="D58" s="71">
        <v>400</v>
      </c>
      <c r="G58" s="69">
        <v>45403</v>
      </c>
      <c r="H58" s="70"/>
      <c r="I58" s="70"/>
      <c r="J58" s="70"/>
    </row>
    <row r="59" spans="1:10" x14ac:dyDescent="0.35">
      <c r="A59" s="69">
        <v>45373</v>
      </c>
      <c r="B59" s="71">
        <v>251</v>
      </c>
      <c r="C59" s="74"/>
      <c r="D59" s="74"/>
      <c r="G59" s="69">
        <v>45404</v>
      </c>
      <c r="H59" s="71">
        <v>449</v>
      </c>
      <c r="I59" s="71">
        <f>J59-H59</f>
        <v>111</v>
      </c>
      <c r="J59" s="71">
        <v>560</v>
      </c>
    </row>
    <row r="60" spans="1:10" x14ac:dyDescent="0.35">
      <c r="A60" s="69">
        <v>45374</v>
      </c>
      <c r="B60" s="74"/>
      <c r="C60" s="74"/>
      <c r="D60" s="74"/>
      <c r="G60" s="69">
        <v>45405</v>
      </c>
      <c r="H60" s="71">
        <v>432</v>
      </c>
      <c r="I60" s="71">
        <f t="shared" ref="I60:I62" si="9">J60-H60</f>
        <v>136</v>
      </c>
      <c r="J60" s="71">
        <v>568</v>
      </c>
    </row>
    <row r="61" spans="1:10" x14ac:dyDescent="0.35">
      <c r="A61" s="69">
        <v>45375</v>
      </c>
      <c r="B61" s="74"/>
      <c r="C61" s="74"/>
      <c r="D61" s="74"/>
      <c r="G61" s="69">
        <v>45406</v>
      </c>
      <c r="H61" s="71">
        <v>443</v>
      </c>
      <c r="I61" s="71">
        <f t="shared" si="9"/>
        <v>137</v>
      </c>
      <c r="J61" s="71">
        <v>580</v>
      </c>
    </row>
    <row r="62" spans="1:10" x14ac:dyDescent="0.35">
      <c r="A62" s="69">
        <v>45376</v>
      </c>
      <c r="B62" s="71">
        <v>319</v>
      </c>
      <c r="C62" s="71">
        <f>D62-B62</f>
        <v>153</v>
      </c>
      <c r="D62" s="71">
        <v>472</v>
      </c>
      <c r="G62" s="69">
        <v>45407</v>
      </c>
      <c r="H62" s="71">
        <v>421</v>
      </c>
      <c r="I62" s="71">
        <f t="shared" si="9"/>
        <v>143</v>
      </c>
      <c r="J62" s="71">
        <v>564</v>
      </c>
    </row>
    <row r="63" spans="1:10" x14ac:dyDescent="0.35">
      <c r="A63" s="69">
        <v>45377</v>
      </c>
      <c r="B63" s="71">
        <v>332</v>
      </c>
      <c r="C63" s="71">
        <f t="shared" ref="C63:C65" si="10">D63-B63</f>
        <v>149</v>
      </c>
      <c r="D63" s="71">
        <v>481</v>
      </c>
      <c r="G63" s="69">
        <v>45408</v>
      </c>
      <c r="H63" s="71">
        <v>393</v>
      </c>
      <c r="I63" s="70"/>
      <c r="J63" s="70"/>
    </row>
    <row r="64" spans="1:10" x14ac:dyDescent="0.35">
      <c r="A64" s="69">
        <v>45378</v>
      </c>
      <c r="B64" s="71">
        <v>335</v>
      </c>
      <c r="C64" s="71">
        <f t="shared" si="10"/>
        <v>122</v>
      </c>
      <c r="D64" s="71">
        <v>457</v>
      </c>
      <c r="G64" s="69">
        <v>45409</v>
      </c>
      <c r="H64" s="70"/>
      <c r="I64" s="70"/>
      <c r="J64" s="70"/>
    </row>
    <row r="65" spans="1:13" x14ac:dyDescent="0.35">
      <c r="A65" s="69">
        <v>45379</v>
      </c>
      <c r="B65" s="71">
        <v>254</v>
      </c>
      <c r="C65" s="71">
        <f t="shared" si="10"/>
        <v>79</v>
      </c>
      <c r="D65" s="71">
        <v>333</v>
      </c>
      <c r="G65" s="69">
        <v>45410</v>
      </c>
      <c r="H65" s="70"/>
      <c r="I65" s="70"/>
      <c r="J65" s="70"/>
    </row>
    <row r="66" spans="1:13" x14ac:dyDescent="0.35">
      <c r="A66" s="69">
        <v>45380</v>
      </c>
      <c r="B66" s="71">
        <v>230</v>
      </c>
      <c r="C66" s="74"/>
      <c r="D66" s="74"/>
      <c r="G66" s="69">
        <v>45411</v>
      </c>
      <c r="H66" s="71">
        <v>352</v>
      </c>
      <c r="I66" s="71">
        <f>J66-H66</f>
        <v>110</v>
      </c>
      <c r="J66" s="71">
        <v>462</v>
      </c>
    </row>
    <row r="67" spans="1:13" x14ac:dyDescent="0.35">
      <c r="A67" s="69">
        <v>45381</v>
      </c>
      <c r="B67" s="74"/>
      <c r="C67" s="74"/>
      <c r="D67" s="74"/>
      <c r="G67" s="69">
        <v>45412</v>
      </c>
      <c r="H67" s="71">
        <v>325</v>
      </c>
      <c r="I67" s="71">
        <f>J67-H67</f>
        <v>103</v>
      </c>
      <c r="J67" s="71">
        <v>428</v>
      </c>
    </row>
    <row r="68" spans="1:13" x14ac:dyDescent="0.35">
      <c r="A68" s="69">
        <v>45382</v>
      </c>
      <c r="B68" s="74"/>
      <c r="C68" s="74"/>
      <c r="D68" s="74"/>
      <c r="G68" s="69"/>
      <c r="H68" s="71"/>
      <c r="I68" s="71"/>
      <c r="J68" s="71"/>
    </row>
    <row r="70" spans="1:13" x14ac:dyDescent="0.35">
      <c r="B70" t="s">
        <v>57</v>
      </c>
      <c r="C70" t="s">
        <v>58</v>
      </c>
      <c r="D70" t="s">
        <v>12</v>
      </c>
      <c r="H70" t="s">
        <v>57</v>
      </c>
      <c r="I70" t="s">
        <v>58</v>
      </c>
      <c r="J70" t="s">
        <v>12</v>
      </c>
    </row>
    <row r="72" spans="1:13" x14ac:dyDescent="0.35">
      <c r="A72" s="69">
        <v>45413</v>
      </c>
      <c r="B72" s="70"/>
      <c r="C72" s="70"/>
      <c r="D72" s="70"/>
      <c r="G72" s="69">
        <v>45444</v>
      </c>
      <c r="H72" s="74"/>
      <c r="I72" s="74"/>
      <c r="J72" s="74"/>
    </row>
    <row r="73" spans="1:13" x14ac:dyDescent="0.35">
      <c r="A73" s="69">
        <v>45414</v>
      </c>
      <c r="B73" s="71">
        <v>348</v>
      </c>
      <c r="C73" s="71">
        <f>D73-B73</f>
        <v>105</v>
      </c>
      <c r="D73" s="71">
        <v>453</v>
      </c>
      <c r="G73" s="69">
        <v>45445</v>
      </c>
      <c r="H73" s="74"/>
      <c r="I73" s="74"/>
      <c r="J73" s="74"/>
    </row>
    <row r="74" spans="1:13" x14ac:dyDescent="0.35">
      <c r="A74" s="69">
        <v>45415</v>
      </c>
      <c r="B74" s="71">
        <v>323</v>
      </c>
      <c r="C74" s="70"/>
      <c r="D74" s="70"/>
      <c r="G74" s="69">
        <v>45446</v>
      </c>
      <c r="H74" s="71">
        <v>327</v>
      </c>
      <c r="I74" s="71">
        <f>J74-H74</f>
        <v>129</v>
      </c>
      <c r="J74" s="71">
        <v>456</v>
      </c>
    </row>
    <row r="75" spans="1:13" x14ac:dyDescent="0.35">
      <c r="A75" s="69">
        <v>45416</v>
      </c>
      <c r="B75" s="70"/>
      <c r="C75" s="70"/>
      <c r="D75" s="70"/>
      <c r="G75" s="69">
        <v>45447</v>
      </c>
      <c r="H75" s="71">
        <v>323</v>
      </c>
      <c r="I75" s="71">
        <f t="shared" ref="I75:I77" si="11">J75-H75</f>
        <v>130</v>
      </c>
      <c r="J75" s="71">
        <v>453</v>
      </c>
    </row>
    <row r="76" spans="1:13" x14ac:dyDescent="0.35">
      <c r="A76" s="69">
        <v>45417</v>
      </c>
      <c r="B76" s="70"/>
      <c r="C76" s="70"/>
      <c r="D76" s="70"/>
      <c r="G76" s="69">
        <v>45448</v>
      </c>
      <c r="H76" s="71">
        <v>373</v>
      </c>
      <c r="I76" s="71">
        <f t="shared" si="11"/>
        <v>127</v>
      </c>
      <c r="J76" s="71">
        <v>500</v>
      </c>
    </row>
    <row r="77" spans="1:13" x14ac:dyDescent="0.35">
      <c r="A77" s="69">
        <v>45418</v>
      </c>
      <c r="B77" s="71">
        <v>260</v>
      </c>
      <c r="C77" s="71">
        <f>D77-B77</f>
        <v>116</v>
      </c>
      <c r="D77" s="71">
        <v>376</v>
      </c>
      <c r="G77" s="69">
        <v>45449</v>
      </c>
      <c r="H77" s="71">
        <v>295</v>
      </c>
      <c r="I77" s="71">
        <f t="shared" si="11"/>
        <v>137</v>
      </c>
      <c r="J77" s="71">
        <v>432</v>
      </c>
    </row>
    <row r="78" spans="1:13" x14ac:dyDescent="0.35">
      <c r="A78" s="69">
        <v>45419</v>
      </c>
      <c r="B78" s="71">
        <v>279</v>
      </c>
      <c r="C78" s="71">
        <f>D78-B78</f>
        <v>74</v>
      </c>
      <c r="D78" s="71">
        <v>353</v>
      </c>
      <c r="G78" s="69">
        <v>45450</v>
      </c>
      <c r="H78" s="71">
        <v>319</v>
      </c>
      <c r="I78" s="74"/>
      <c r="J78" s="74"/>
    </row>
    <row r="79" spans="1:13" x14ac:dyDescent="0.35">
      <c r="A79" s="69">
        <v>45420</v>
      </c>
      <c r="B79" s="70"/>
      <c r="C79" s="70"/>
      <c r="D79" s="70"/>
      <c r="G79" s="69">
        <v>45451</v>
      </c>
      <c r="H79" s="74"/>
      <c r="I79" s="74"/>
      <c r="J79" s="74"/>
    </row>
    <row r="80" spans="1:13" x14ac:dyDescent="0.35">
      <c r="A80" s="69">
        <v>45421</v>
      </c>
      <c r="B80" s="70"/>
      <c r="C80" s="70"/>
      <c r="D80" s="70"/>
      <c r="G80" s="69">
        <v>45452</v>
      </c>
      <c r="H80" s="74"/>
      <c r="I80" s="74"/>
      <c r="J80" s="74"/>
      <c r="L80" s="75" t="s">
        <v>60</v>
      </c>
      <c r="M80" s="75" t="s">
        <v>61</v>
      </c>
    </row>
    <row r="81" spans="1:20" x14ac:dyDescent="0.35">
      <c r="A81" s="69">
        <v>45422</v>
      </c>
      <c r="B81" s="71">
        <v>27</v>
      </c>
      <c r="C81" s="70"/>
      <c r="D81" s="70"/>
      <c r="G81" s="69">
        <v>45453</v>
      </c>
      <c r="H81" s="71">
        <v>290</v>
      </c>
      <c r="I81" s="71">
        <f>J81-H81</f>
        <v>138</v>
      </c>
      <c r="J81" s="71">
        <v>428</v>
      </c>
      <c r="K81" s="69">
        <v>45453</v>
      </c>
      <c r="L81" s="75"/>
      <c r="M81" s="75"/>
    </row>
    <row r="82" spans="1:20" x14ac:dyDescent="0.35">
      <c r="A82" s="69">
        <v>45423</v>
      </c>
      <c r="B82" s="70"/>
      <c r="C82" s="70"/>
      <c r="D82" s="70"/>
      <c r="G82" s="69">
        <v>45454</v>
      </c>
      <c r="H82" s="71">
        <v>341</v>
      </c>
      <c r="I82" s="71">
        <f t="shared" ref="I82:I84" si="12">J82-H82</f>
        <v>112</v>
      </c>
      <c r="J82" s="71">
        <v>453</v>
      </c>
      <c r="K82" s="69">
        <v>45454</v>
      </c>
      <c r="L82" s="75"/>
      <c r="M82" s="75"/>
    </row>
    <row r="83" spans="1:20" x14ac:dyDescent="0.35">
      <c r="A83" s="69">
        <v>45424</v>
      </c>
      <c r="B83" s="70"/>
      <c r="C83" s="70"/>
      <c r="D83" s="70"/>
      <c r="G83" s="69">
        <v>45455</v>
      </c>
      <c r="H83" s="71">
        <v>298</v>
      </c>
      <c r="I83" s="71">
        <f t="shared" si="12"/>
        <v>80</v>
      </c>
      <c r="J83" s="71">
        <v>378</v>
      </c>
      <c r="K83" s="69">
        <v>45455</v>
      </c>
      <c r="L83" s="75">
        <v>14</v>
      </c>
      <c r="M83" s="75"/>
    </row>
    <row r="84" spans="1:20" x14ac:dyDescent="0.35">
      <c r="A84" s="69">
        <v>45425</v>
      </c>
      <c r="B84" s="71">
        <v>380</v>
      </c>
      <c r="C84" s="71">
        <f>D84-B84</f>
        <v>123</v>
      </c>
      <c r="D84" s="71">
        <v>503</v>
      </c>
      <c r="G84" s="69">
        <v>45456</v>
      </c>
      <c r="H84" s="71">
        <v>188</v>
      </c>
      <c r="I84" s="71">
        <f t="shared" si="12"/>
        <v>57</v>
      </c>
      <c r="J84" s="71">
        <v>245</v>
      </c>
      <c r="K84" s="76">
        <v>45456</v>
      </c>
      <c r="L84" s="75">
        <v>18</v>
      </c>
      <c r="M84" s="75">
        <v>20</v>
      </c>
    </row>
    <row r="85" spans="1:20" x14ac:dyDescent="0.35">
      <c r="A85" s="69">
        <v>45426</v>
      </c>
      <c r="B85" s="71">
        <v>426</v>
      </c>
      <c r="C85" s="71">
        <f t="shared" ref="C85:C87" si="13">D85-B85</f>
        <v>120</v>
      </c>
      <c r="D85" s="71">
        <v>546</v>
      </c>
      <c r="G85" s="69">
        <v>45457</v>
      </c>
      <c r="H85" s="71">
        <v>135</v>
      </c>
      <c r="I85" s="74"/>
      <c r="J85" s="74"/>
      <c r="K85" s="69">
        <v>45457</v>
      </c>
      <c r="L85" s="77">
        <v>15</v>
      </c>
      <c r="M85" s="75">
        <v>26</v>
      </c>
    </row>
    <row r="86" spans="1:20" x14ac:dyDescent="0.35">
      <c r="A86" s="69">
        <v>45427</v>
      </c>
      <c r="B86" s="71">
        <v>340</v>
      </c>
      <c r="C86" s="71">
        <f t="shared" si="13"/>
        <v>104</v>
      </c>
      <c r="D86" s="71">
        <v>444</v>
      </c>
      <c r="G86" s="69">
        <v>45458</v>
      </c>
      <c r="H86" s="74"/>
      <c r="I86" s="74"/>
      <c r="J86" s="78"/>
      <c r="K86" s="79"/>
      <c r="P86" s="3"/>
    </row>
    <row r="87" spans="1:20" x14ac:dyDescent="0.35">
      <c r="A87" s="69">
        <v>45428</v>
      </c>
      <c r="B87" s="71">
        <v>373</v>
      </c>
      <c r="C87" s="71">
        <f t="shared" si="13"/>
        <v>118</v>
      </c>
      <c r="D87" s="71">
        <v>491</v>
      </c>
      <c r="G87" s="69">
        <v>45459</v>
      </c>
      <c r="H87" s="74"/>
      <c r="I87" s="74"/>
      <c r="J87" s="78"/>
      <c r="K87" s="79"/>
    </row>
    <row r="88" spans="1:20" x14ac:dyDescent="0.35">
      <c r="A88" s="69">
        <v>45429</v>
      </c>
      <c r="B88" s="71">
        <v>317</v>
      </c>
      <c r="C88" s="70"/>
      <c r="D88" s="70"/>
      <c r="G88" s="69">
        <v>45460</v>
      </c>
      <c r="H88" s="71">
        <v>229</v>
      </c>
      <c r="I88" s="71">
        <f>J88-H88</f>
        <v>62</v>
      </c>
      <c r="J88" s="71">
        <v>291</v>
      </c>
      <c r="K88" s="69">
        <v>45460</v>
      </c>
      <c r="L88" s="80">
        <v>14</v>
      </c>
      <c r="M88" s="1">
        <v>33</v>
      </c>
    </row>
    <row r="89" spans="1:20" x14ac:dyDescent="0.35">
      <c r="A89" s="69">
        <v>45430</v>
      </c>
      <c r="B89" s="70"/>
      <c r="C89" s="70"/>
      <c r="D89" s="70"/>
      <c r="G89" s="69">
        <v>45461</v>
      </c>
      <c r="H89" s="71">
        <v>221</v>
      </c>
      <c r="I89" s="71">
        <f>J89-H89</f>
        <v>57</v>
      </c>
      <c r="J89" s="71">
        <v>278</v>
      </c>
      <c r="K89" s="81">
        <v>45461</v>
      </c>
      <c r="L89" s="1">
        <v>19</v>
      </c>
      <c r="M89" s="1">
        <v>15</v>
      </c>
    </row>
    <row r="90" spans="1:20" x14ac:dyDescent="0.35">
      <c r="A90" s="69">
        <v>45431</v>
      </c>
      <c r="B90" s="70"/>
      <c r="C90" s="70"/>
      <c r="D90" s="70"/>
      <c r="G90" s="69">
        <v>45462</v>
      </c>
      <c r="H90" s="71">
        <v>185</v>
      </c>
      <c r="I90" s="71">
        <f>J90-H90</f>
        <v>58</v>
      </c>
      <c r="J90" s="71">
        <v>243</v>
      </c>
      <c r="K90" s="69">
        <v>45462</v>
      </c>
      <c r="L90" s="1"/>
      <c r="M90" s="1"/>
    </row>
    <row r="91" spans="1:20" x14ac:dyDescent="0.35">
      <c r="A91" s="69">
        <v>45432</v>
      </c>
      <c r="B91" s="74"/>
      <c r="C91" s="74"/>
      <c r="D91" s="74"/>
      <c r="G91" s="69">
        <v>45463</v>
      </c>
      <c r="H91" s="71">
        <v>209</v>
      </c>
      <c r="I91" s="71">
        <f>J91-H91</f>
        <v>63</v>
      </c>
      <c r="J91" s="71">
        <v>272</v>
      </c>
      <c r="K91" s="76">
        <v>45463</v>
      </c>
      <c r="L91" s="1">
        <v>18</v>
      </c>
      <c r="M91" s="1">
        <v>15</v>
      </c>
    </row>
    <row r="92" spans="1:20" x14ac:dyDescent="0.35">
      <c r="A92" s="69">
        <v>45433</v>
      </c>
      <c r="B92" s="71">
        <v>322</v>
      </c>
      <c r="C92" s="71">
        <v>115</v>
      </c>
      <c r="D92" s="71">
        <v>437</v>
      </c>
      <c r="G92" s="69">
        <v>45464</v>
      </c>
      <c r="H92" s="71">
        <v>139</v>
      </c>
      <c r="I92" s="70"/>
      <c r="J92" s="70"/>
      <c r="K92" s="69">
        <v>45464</v>
      </c>
      <c r="L92" s="80">
        <v>17</v>
      </c>
      <c r="M92" s="1">
        <v>13</v>
      </c>
    </row>
    <row r="93" spans="1:20" x14ac:dyDescent="0.35">
      <c r="A93" s="69">
        <v>45434</v>
      </c>
      <c r="B93" s="71">
        <v>353</v>
      </c>
      <c r="C93" s="71">
        <v>103</v>
      </c>
      <c r="D93" s="71">
        <v>456</v>
      </c>
      <c r="G93" s="69">
        <v>45465</v>
      </c>
      <c r="H93" s="70"/>
      <c r="I93" s="70"/>
      <c r="J93" s="82"/>
      <c r="K93" s="79"/>
      <c r="L93" s="3"/>
      <c r="M93" s="3"/>
      <c r="O93" s="1" t="s">
        <v>62</v>
      </c>
      <c r="P93" s="1" t="s">
        <v>63</v>
      </c>
      <c r="Q93" s="1" t="s">
        <v>64</v>
      </c>
      <c r="R93" s="1" t="s">
        <v>65</v>
      </c>
      <c r="S93" s="1" t="s">
        <v>66</v>
      </c>
      <c r="T93" s="1" t="s">
        <v>67</v>
      </c>
    </row>
    <row r="94" spans="1:20" x14ac:dyDescent="0.35">
      <c r="A94" s="69">
        <v>45435</v>
      </c>
      <c r="B94" s="71">
        <v>298</v>
      </c>
      <c r="C94" s="71">
        <f>D94-B94</f>
        <v>89</v>
      </c>
      <c r="D94" s="71">
        <v>387</v>
      </c>
      <c r="G94" s="69">
        <v>45466</v>
      </c>
      <c r="H94" s="70"/>
      <c r="I94" s="70"/>
      <c r="J94" s="82"/>
      <c r="K94" s="79"/>
      <c r="L94" s="3"/>
      <c r="M94" s="3"/>
    </row>
    <row r="95" spans="1:20" x14ac:dyDescent="0.35">
      <c r="A95" s="69">
        <v>45436</v>
      </c>
      <c r="B95" s="71">
        <v>185</v>
      </c>
      <c r="C95" s="70"/>
      <c r="D95" s="70"/>
      <c r="G95" s="69">
        <v>45467</v>
      </c>
      <c r="H95" s="71">
        <v>199</v>
      </c>
      <c r="I95" s="71">
        <f>J95-H95</f>
        <v>44</v>
      </c>
      <c r="J95" s="71">
        <v>243</v>
      </c>
      <c r="K95" s="69">
        <v>45467</v>
      </c>
      <c r="L95" s="80">
        <v>18</v>
      </c>
      <c r="M95" s="1">
        <v>18</v>
      </c>
      <c r="N95" s="69">
        <v>45467</v>
      </c>
      <c r="O95" s="1">
        <v>15</v>
      </c>
      <c r="P95" s="1"/>
      <c r="Q95" s="3"/>
      <c r="R95" s="3"/>
      <c r="S95" s="3"/>
      <c r="T95" s="3"/>
    </row>
    <row r="96" spans="1:20" x14ac:dyDescent="0.35">
      <c r="A96" s="69">
        <v>45437</v>
      </c>
      <c r="B96" s="70"/>
      <c r="C96" s="70"/>
      <c r="D96" s="70"/>
      <c r="G96" s="69">
        <v>45468</v>
      </c>
      <c r="H96" s="71">
        <v>223</v>
      </c>
      <c r="I96" s="71">
        <f>J96-H96</f>
        <v>50</v>
      </c>
      <c r="J96" s="71">
        <v>273</v>
      </c>
      <c r="K96" s="81">
        <v>45468</v>
      </c>
      <c r="L96" s="1">
        <v>18</v>
      </c>
      <c r="M96" s="1">
        <v>19</v>
      </c>
      <c r="N96" s="69">
        <v>45468</v>
      </c>
      <c r="O96" s="1">
        <v>8</v>
      </c>
      <c r="P96" s="1">
        <v>19</v>
      </c>
      <c r="Q96" s="1">
        <v>3</v>
      </c>
      <c r="R96" s="83">
        <v>15.34</v>
      </c>
      <c r="S96" s="1">
        <v>1</v>
      </c>
      <c r="T96" s="83">
        <v>10.25</v>
      </c>
    </row>
    <row r="97" spans="1:20" x14ac:dyDescent="0.35">
      <c r="A97" s="69">
        <v>45438</v>
      </c>
      <c r="B97" s="70"/>
      <c r="C97" s="70"/>
      <c r="D97" s="70"/>
      <c r="G97" s="69">
        <v>45469</v>
      </c>
      <c r="H97" s="71">
        <v>255</v>
      </c>
      <c r="I97" s="71">
        <f>J97-H97</f>
        <v>51</v>
      </c>
      <c r="J97" s="71">
        <v>306</v>
      </c>
      <c r="K97" s="69">
        <v>45469</v>
      </c>
      <c r="L97" s="1"/>
      <c r="M97" s="1"/>
      <c r="N97" s="69">
        <v>45469</v>
      </c>
      <c r="O97" s="1">
        <v>4</v>
      </c>
      <c r="P97" s="1">
        <v>21</v>
      </c>
      <c r="Q97" s="1">
        <v>7</v>
      </c>
      <c r="R97" s="83">
        <v>46.94</v>
      </c>
      <c r="S97" s="1">
        <v>3</v>
      </c>
      <c r="T97" s="83">
        <v>27.05</v>
      </c>
    </row>
    <row r="98" spans="1:20" x14ac:dyDescent="0.35">
      <c r="A98" s="69">
        <v>45439</v>
      </c>
      <c r="B98" s="71">
        <v>325</v>
      </c>
      <c r="C98" s="71">
        <f>D98-B98</f>
        <v>103</v>
      </c>
      <c r="D98" s="71">
        <v>428</v>
      </c>
      <c r="G98" s="69">
        <v>45470</v>
      </c>
      <c r="H98" s="71">
        <v>217</v>
      </c>
      <c r="I98" s="71">
        <f>J98-H98</f>
        <v>39</v>
      </c>
      <c r="J98" s="71">
        <v>256</v>
      </c>
      <c r="K98" s="69">
        <v>45470</v>
      </c>
      <c r="L98" s="1">
        <v>18</v>
      </c>
      <c r="M98" s="1">
        <v>13</v>
      </c>
      <c r="N98" s="69">
        <v>45470</v>
      </c>
      <c r="O98" s="1">
        <v>7</v>
      </c>
      <c r="P98" s="1">
        <v>29</v>
      </c>
      <c r="Q98" s="1">
        <v>4</v>
      </c>
      <c r="R98" s="83">
        <v>31.05</v>
      </c>
      <c r="S98" s="1">
        <v>0</v>
      </c>
      <c r="T98" s="83"/>
    </row>
    <row r="99" spans="1:20" x14ac:dyDescent="0.35">
      <c r="A99" s="69">
        <v>45440</v>
      </c>
      <c r="B99" s="71">
        <v>286</v>
      </c>
      <c r="C99" s="71">
        <f>D99-B99</f>
        <v>103</v>
      </c>
      <c r="D99" s="71">
        <v>389</v>
      </c>
      <c r="G99" s="69">
        <v>45471</v>
      </c>
      <c r="H99" s="71">
        <v>166</v>
      </c>
      <c r="I99" s="70"/>
      <c r="J99" s="70"/>
      <c r="L99" s="1"/>
      <c r="M99" s="1"/>
      <c r="N99" s="69">
        <v>45471</v>
      </c>
      <c r="O99" s="1">
        <v>7</v>
      </c>
      <c r="P99" s="1">
        <v>32</v>
      </c>
      <c r="Q99" s="1">
        <v>3</v>
      </c>
      <c r="R99" s="83">
        <v>23.21</v>
      </c>
      <c r="S99" s="1">
        <v>1</v>
      </c>
      <c r="T99" s="83">
        <v>9.82</v>
      </c>
    </row>
    <row r="100" spans="1:20" x14ac:dyDescent="0.35">
      <c r="A100" s="69">
        <v>45441</v>
      </c>
      <c r="B100" s="71">
        <v>357</v>
      </c>
      <c r="C100" s="71">
        <f t="shared" ref="C100:C101" si="14">D100-B100</f>
        <v>107</v>
      </c>
      <c r="D100" s="71">
        <v>464</v>
      </c>
      <c r="G100" s="69">
        <v>45472</v>
      </c>
      <c r="H100" s="70"/>
      <c r="I100" s="70"/>
      <c r="J100" s="70"/>
      <c r="L100" s="3"/>
      <c r="M100" s="3"/>
    </row>
    <row r="101" spans="1:20" x14ac:dyDescent="0.35">
      <c r="A101" s="69">
        <v>45442</v>
      </c>
      <c r="B101" s="71">
        <v>329</v>
      </c>
      <c r="C101" s="71">
        <f t="shared" si="14"/>
        <v>94</v>
      </c>
      <c r="D101" s="71">
        <v>423</v>
      </c>
      <c r="G101" s="69">
        <v>45473</v>
      </c>
      <c r="H101" s="70"/>
      <c r="I101" s="70"/>
      <c r="J101" s="70"/>
      <c r="L101" s="3"/>
      <c r="M101" s="3"/>
    </row>
    <row r="102" spans="1:20" x14ac:dyDescent="0.35">
      <c r="A102" s="69">
        <v>45443</v>
      </c>
      <c r="B102" s="71">
        <v>252</v>
      </c>
      <c r="C102" s="74"/>
      <c r="D102" s="74"/>
      <c r="G102" s="69"/>
      <c r="H102" s="71"/>
      <c r="I102" s="71"/>
      <c r="J102" s="71"/>
      <c r="L102" s="3"/>
      <c r="M102" s="3"/>
    </row>
    <row r="104" spans="1:20" x14ac:dyDescent="0.35">
      <c r="B104" t="s">
        <v>57</v>
      </c>
      <c r="C104" t="s">
        <v>58</v>
      </c>
      <c r="D104" t="s">
        <v>12</v>
      </c>
      <c r="F104" t="s">
        <v>62</v>
      </c>
      <c r="G104" t="s">
        <v>63</v>
      </c>
      <c r="H104" t="s">
        <v>64</v>
      </c>
      <c r="I104" t="s">
        <v>65</v>
      </c>
      <c r="J104" t="s">
        <v>66</v>
      </c>
      <c r="K104" t="s">
        <v>67</v>
      </c>
    </row>
    <row r="106" spans="1:20" x14ac:dyDescent="0.35">
      <c r="A106" s="69">
        <v>45474</v>
      </c>
      <c r="B106" s="71">
        <v>155</v>
      </c>
      <c r="C106" s="71">
        <f>D106-B106</f>
        <v>28</v>
      </c>
      <c r="D106" s="71">
        <v>183</v>
      </c>
      <c r="F106" s="1">
        <v>11</v>
      </c>
      <c r="G106" s="1">
        <v>28</v>
      </c>
      <c r="H106" s="1"/>
      <c r="I106" s="1"/>
      <c r="J106" s="1">
        <v>3</v>
      </c>
      <c r="K106" s="1">
        <v>25.46</v>
      </c>
    </row>
    <row r="107" spans="1:20" x14ac:dyDescent="0.35">
      <c r="A107" s="69">
        <v>45475</v>
      </c>
      <c r="B107" s="71">
        <v>98</v>
      </c>
      <c r="C107" s="71">
        <f>D107-B107</f>
        <v>36</v>
      </c>
      <c r="D107" s="71">
        <v>134</v>
      </c>
      <c r="F107" s="1">
        <v>6</v>
      </c>
      <c r="G107" s="1">
        <v>26</v>
      </c>
      <c r="H107" s="1">
        <v>5</v>
      </c>
      <c r="I107" s="1">
        <v>30.47</v>
      </c>
      <c r="J107" s="1">
        <v>1</v>
      </c>
      <c r="K107" s="1">
        <v>5.03</v>
      </c>
    </row>
    <row r="108" spans="1:20" x14ac:dyDescent="0.35">
      <c r="A108" s="69">
        <v>45476</v>
      </c>
      <c r="B108" s="71">
        <v>188</v>
      </c>
      <c r="C108" s="71">
        <f>D108-B108</f>
        <v>40</v>
      </c>
      <c r="D108" s="71">
        <v>228</v>
      </c>
      <c r="F108" s="1">
        <v>6</v>
      </c>
      <c r="G108" s="1">
        <v>30</v>
      </c>
      <c r="H108" s="1">
        <v>5</v>
      </c>
      <c r="I108" s="1">
        <v>36.18</v>
      </c>
      <c r="J108" s="1">
        <v>1</v>
      </c>
      <c r="K108" s="1">
        <v>12.62</v>
      </c>
    </row>
    <row r="109" spans="1:20" x14ac:dyDescent="0.35">
      <c r="A109" s="69">
        <v>45477</v>
      </c>
      <c r="B109" s="71">
        <v>189</v>
      </c>
      <c r="C109" s="71">
        <f>D109-B109</f>
        <v>27</v>
      </c>
      <c r="D109" s="71">
        <v>216</v>
      </c>
      <c r="F109" s="1">
        <v>7</v>
      </c>
      <c r="G109" s="1">
        <v>29</v>
      </c>
      <c r="H109" s="1">
        <v>4</v>
      </c>
      <c r="I109" s="1">
        <v>21.06</v>
      </c>
      <c r="J109" s="1">
        <v>2</v>
      </c>
      <c r="K109" s="1">
        <v>21.41</v>
      </c>
    </row>
    <row r="110" spans="1:20" x14ac:dyDescent="0.35">
      <c r="A110" s="69">
        <v>45478</v>
      </c>
      <c r="B110" s="71">
        <v>126</v>
      </c>
      <c r="C110" s="70"/>
      <c r="D110" s="70"/>
      <c r="F110" s="1">
        <v>8</v>
      </c>
      <c r="G110" s="1">
        <v>31</v>
      </c>
      <c r="H110" s="1">
        <v>4</v>
      </c>
      <c r="I110" s="1">
        <v>23.21</v>
      </c>
      <c r="J110" s="1">
        <v>3</v>
      </c>
      <c r="K110" s="1">
        <v>15.59</v>
      </c>
    </row>
    <row r="111" spans="1:20" x14ac:dyDescent="0.35">
      <c r="A111" s="69">
        <v>45479</v>
      </c>
      <c r="B111" s="70"/>
      <c r="C111" s="70"/>
      <c r="D111" s="70"/>
    </row>
    <row r="112" spans="1:20" x14ac:dyDescent="0.35">
      <c r="A112" s="69">
        <v>45480</v>
      </c>
      <c r="B112" s="70"/>
      <c r="C112" s="70"/>
      <c r="D112" s="70"/>
    </row>
    <row r="113" spans="1:11" x14ac:dyDescent="0.35">
      <c r="A113" s="69">
        <v>45481</v>
      </c>
      <c r="B113" s="71">
        <v>123</v>
      </c>
      <c r="C113" s="71">
        <v>18</v>
      </c>
      <c r="D113" s="71">
        <f>B113+C113</f>
        <v>141</v>
      </c>
      <c r="F113" s="1">
        <v>5</v>
      </c>
      <c r="G113" s="1">
        <v>29</v>
      </c>
      <c r="H113" s="1">
        <v>4</v>
      </c>
      <c r="I113" s="1">
        <v>20.87</v>
      </c>
      <c r="J113" s="1">
        <v>3</v>
      </c>
      <c r="K113" s="1">
        <v>25.06</v>
      </c>
    </row>
    <row r="114" spans="1:11" x14ac:dyDescent="0.35">
      <c r="A114" s="69">
        <v>45482</v>
      </c>
      <c r="B114" s="71">
        <v>149</v>
      </c>
      <c r="C114" s="71">
        <v>15</v>
      </c>
      <c r="D114" s="71">
        <f t="shared" ref="D114:D116" si="15">B114+C114</f>
        <v>164</v>
      </c>
      <c r="F114" s="1">
        <v>3</v>
      </c>
      <c r="G114" s="1">
        <v>29</v>
      </c>
      <c r="H114" s="1">
        <v>8</v>
      </c>
      <c r="I114" s="1">
        <v>49.69</v>
      </c>
      <c r="J114" s="1">
        <v>4</v>
      </c>
      <c r="K114" s="1">
        <v>39.619999999999997</v>
      </c>
    </row>
    <row r="115" spans="1:11" x14ac:dyDescent="0.35">
      <c r="A115" s="69">
        <v>45483</v>
      </c>
      <c r="B115" s="71">
        <v>147</v>
      </c>
      <c r="C115" s="71">
        <v>19</v>
      </c>
      <c r="D115" s="71">
        <f t="shared" si="15"/>
        <v>166</v>
      </c>
      <c r="F115" s="1">
        <v>6</v>
      </c>
      <c r="G115" s="1">
        <v>31</v>
      </c>
      <c r="H115" s="1">
        <v>4</v>
      </c>
      <c r="I115" s="1">
        <v>23.01</v>
      </c>
      <c r="J115" s="1">
        <v>4</v>
      </c>
      <c r="K115" s="1">
        <v>26.76</v>
      </c>
    </row>
    <row r="116" spans="1:11" x14ac:dyDescent="0.35">
      <c r="A116" s="69">
        <v>45484</v>
      </c>
      <c r="B116" s="71">
        <v>143</v>
      </c>
      <c r="C116" s="71">
        <v>17</v>
      </c>
      <c r="D116" s="71">
        <f t="shared" si="15"/>
        <v>160</v>
      </c>
      <c r="F116" s="1">
        <v>6</v>
      </c>
      <c r="G116" s="1">
        <v>30</v>
      </c>
      <c r="H116" s="1">
        <v>3</v>
      </c>
      <c r="I116" s="1">
        <v>15.67</v>
      </c>
      <c r="J116" s="1">
        <v>3</v>
      </c>
      <c r="K116" s="1">
        <v>30.83</v>
      </c>
    </row>
    <row r="117" spans="1:11" x14ac:dyDescent="0.35">
      <c r="A117" s="69">
        <v>45485</v>
      </c>
      <c r="B117" s="71">
        <v>90</v>
      </c>
      <c r="C117" s="70"/>
      <c r="D117" s="70"/>
      <c r="F117" s="1">
        <v>7</v>
      </c>
      <c r="G117" s="1">
        <v>10</v>
      </c>
      <c r="H117" s="1">
        <v>4</v>
      </c>
      <c r="I117" s="1">
        <v>21.12</v>
      </c>
      <c r="J117" s="1">
        <v>9</v>
      </c>
      <c r="K117" s="1">
        <v>59.01</v>
      </c>
    </row>
    <row r="118" spans="1:11" x14ac:dyDescent="0.35">
      <c r="A118" s="69">
        <v>45486</v>
      </c>
      <c r="B118" s="70"/>
      <c r="C118" s="70"/>
      <c r="D118" s="70"/>
    </row>
    <row r="119" spans="1:11" x14ac:dyDescent="0.35">
      <c r="A119" s="69">
        <v>45487</v>
      </c>
      <c r="B119" s="70"/>
      <c r="C119" s="70"/>
      <c r="D119" s="70"/>
      <c r="F119" s="3">
        <f>SUM(F106:F118)</f>
        <v>65</v>
      </c>
      <c r="G119" s="3">
        <f>SUM(G106:G118)</f>
        <v>273</v>
      </c>
    </row>
    <row r="120" spans="1:11" x14ac:dyDescent="0.35">
      <c r="A120" s="69">
        <v>45488</v>
      </c>
      <c r="B120" s="71">
        <v>88</v>
      </c>
      <c r="C120" s="70"/>
      <c r="D120" s="70"/>
    </row>
    <row r="121" spans="1:11" x14ac:dyDescent="0.35">
      <c r="A121" s="69">
        <v>45489</v>
      </c>
      <c r="B121" s="71">
        <v>99</v>
      </c>
      <c r="C121" s="70"/>
      <c r="D121" s="70"/>
    </row>
    <row r="122" spans="1:11" x14ac:dyDescent="0.35">
      <c r="A122" s="69">
        <v>45490</v>
      </c>
      <c r="B122" s="71">
        <v>103</v>
      </c>
      <c r="C122" s="70"/>
      <c r="D122" s="70"/>
    </row>
    <row r="123" spans="1:11" x14ac:dyDescent="0.35">
      <c r="A123" s="69">
        <v>45491</v>
      </c>
      <c r="B123" s="71">
        <v>96</v>
      </c>
      <c r="C123" s="70"/>
      <c r="D123" s="70"/>
    </row>
    <row r="124" spans="1:11" x14ac:dyDescent="0.35">
      <c r="A124" s="69">
        <v>45492</v>
      </c>
      <c r="B124" s="71">
        <v>59</v>
      </c>
      <c r="C124" s="70"/>
      <c r="D124" s="70"/>
    </row>
    <row r="125" spans="1:11" x14ac:dyDescent="0.35">
      <c r="A125" s="69">
        <v>45493</v>
      </c>
      <c r="B125" s="70"/>
      <c r="C125" s="70"/>
      <c r="D125" s="70"/>
    </row>
    <row r="126" spans="1:11" x14ac:dyDescent="0.35">
      <c r="A126" s="69">
        <v>45494</v>
      </c>
      <c r="B126" s="70"/>
      <c r="C126" s="70"/>
      <c r="D126" s="70"/>
    </row>
    <row r="127" spans="1:11" x14ac:dyDescent="0.35">
      <c r="A127" s="69">
        <v>45495</v>
      </c>
      <c r="B127" s="71">
        <v>60</v>
      </c>
      <c r="C127" s="70"/>
      <c r="D127" s="70"/>
    </row>
    <row r="128" spans="1:11" x14ac:dyDescent="0.35">
      <c r="A128" s="69">
        <v>45496</v>
      </c>
      <c r="B128" s="71">
        <v>80</v>
      </c>
      <c r="C128" s="70"/>
      <c r="D128" s="70"/>
    </row>
    <row r="129" spans="1:10" x14ac:dyDescent="0.35">
      <c r="A129" s="69">
        <v>45497</v>
      </c>
      <c r="B129" s="71">
        <v>94</v>
      </c>
      <c r="C129" s="70"/>
      <c r="D129" s="70"/>
    </row>
    <row r="130" spans="1:10" x14ac:dyDescent="0.35">
      <c r="A130" s="69">
        <v>45498</v>
      </c>
      <c r="B130" s="71">
        <v>80</v>
      </c>
      <c r="C130" s="70"/>
      <c r="D130" s="70"/>
    </row>
    <row r="131" spans="1:10" x14ac:dyDescent="0.35">
      <c r="A131" s="69">
        <v>45499</v>
      </c>
      <c r="B131" s="71">
        <v>52</v>
      </c>
      <c r="C131" s="70"/>
      <c r="D131" s="70"/>
    </row>
    <row r="132" spans="1:10" x14ac:dyDescent="0.35">
      <c r="A132" s="69">
        <v>45500</v>
      </c>
      <c r="B132" s="70"/>
      <c r="C132" s="70"/>
      <c r="D132" s="70"/>
    </row>
    <row r="133" spans="1:10" x14ac:dyDescent="0.35">
      <c r="A133" s="69">
        <v>45501</v>
      </c>
      <c r="B133" s="70"/>
      <c r="C133" s="70"/>
      <c r="D133" s="70"/>
    </row>
    <row r="134" spans="1:10" x14ac:dyDescent="0.35">
      <c r="A134" s="69">
        <v>45502</v>
      </c>
      <c r="B134" s="71">
        <v>78</v>
      </c>
      <c r="C134" s="70"/>
      <c r="D134" s="70"/>
    </row>
    <row r="135" spans="1:10" x14ac:dyDescent="0.35">
      <c r="A135" s="69">
        <v>45503</v>
      </c>
      <c r="B135" s="71">
        <v>73</v>
      </c>
      <c r="C135" s="70"/>
      <c r="D135" s="70"/>
    </row>
    <row r="136" spans="1:10" x14ac:dyDescent="0.35">
      <c r="A136" s="69">
        <v>45504</v>
      </c>
      <c r="B136" s="71">
        <v>66</v>
      </c>
      <c r="C136" s="70"/>
      <c r="D136" s="70"/>
    </row>
    <row r="138" spans="1:10" x14ac:dyDescent="0.35">
      <c r="B138" t="s">
        <v>57</v>
      </c>
      <c r="C138" t="s">
        <v>58</v>
      </c>
      <c r="D138" t="s">
        <v>12</v>
      </c>
      <c r="H138" t="s">
        <v>57</v>
      </c>
      <c r="I138" t="s">
        <v>58</v>
      </c>
      <c r="J138" t="s">
        <v>12</v>
      </c>
    </row>
    <row r="140" spans="1:10" x14ac:dyDescent="0.35">
      <c r="A140" s="69">
        <v>45505</v>
      </c>
      <c r="B140" s="71">
        <v>68</v>
      </c>
      <c r="C140" s="70"/>
      <c r="D140" s="70"/>
      <c r="G140" s="69">
        <v>45536</v>
      </c>
      <c r="H140" s="74"/>
      <c r="I140" s="74"/>
      <c r="J140" s="74"/>
    </row>
    <row r="141" spans="1:10" x14ac:dyDescent="0.35">
      <c r="A141" s="69">
        <v>45506</v>
      </c>
      <c r="B141" s="71">
        <v>39</v>
      </c>
      <c r="C141" s="70"/>
      <c r="D141" s="70"/>
      <c r="G141" s="69">
        <v>45537</v>
      </c>
      <c r="H141" s="71">
        <v>566</v>
      </c>
      <c r="I141" s="71">
        <f>J141-H141</f>
        <v>70</v>
      </c>
      <c r="J141" s="71">
        <v>636</v>
      </c>
    </row>
    <row r="142" spans="1:10" x14ac:dyDescent="0.35">
      <c r="A142" s="69">
        <v>45507</v>
      </c>
      <c r="B142" s="70"/>
      <c r="C142" s="70"/>
      <c r="D142" s="70"/>
      <c r="G142" s="69">
        <v>45538</v>
      </c>
      <c r="H142" s="71">
        <v>425</v>
      </c>
      <c r="I142" s="71">
        <f t="shared" ref="I142:I169" si="16">J142-H142</f>
        <v>81</v>
      </c>
      <c r="J142" s="71">
        <v>506</v>
      </c>
    </row>
    <row r="143" spans="1:10" x14ac:dyDescent="0.35">
      <c r="A143" s="69">
        <v>45508</v>
      </c>
      <c r="B143" s="70"/>
      <c r="C143" s="70"/>
      <c r="D143" s="70"/>
      <c r="G143" s="69">
        <v>45539</v>
      </c>
      <c r="H143" s="71">
        <v>399</v>
      </c>
      <c r="I143" s="71">
        <f t="shared" si="16"/>
        <v>82</v>
      </c>
      <c r="J143" s="71">
        <v>481</v>
      </c>
    </row>
    <row r="144" spans="1:10" x14ac:dyDescent="0.35">
      <c r="A144" s="69">
        <v>45509</v>
      </c>
      <c r="B144" s="71">
        <v>58</v>
      </c>
      <c r="C144" s="70"/>
      <c r="D144" s="70"/>
      <c r="G144" s="69">
        <v>45540</v>
      </c>
      <c r="H144" s="71">
        <v>439</v>
      </c>
      <c r="I144" s="71">
        <f t="shared" si="16"/>
        <v>133</v>
      </c>
      <c r="J144" s="71">
        <v>572</v>
      </c>
    </row>
    <row r="145" spans="1:10" x14ac:dyDescent="0.35">
      <c r="A145" s="69">
        <v>45510</v>
      </c>
      <c r="B145" s="71">
        <v>55</v>
      </c>
      <c r="C145" s="70"/>
      <c r="D145" s="70"/>
      <c r="G145" s="69">
        <v>45541</v>
      </c>
      <c r="H145" s="71">
        <v>179</v>
      </c>
      <c r="I145" s="70"/>
      <c r="J145" s="70"/>
    </row>
    <row r="146" spans="1:10" x14ac:dyDescent="0.35">
      <c r="A146" s="69">
        <v>45511</v>
      </c>
      <c r="B146" s="71">
        <v>50</v>
      </c>
      <c r="C146" s="70"/>
      <c r="D146" s="70"/>
      <c r="G146" s="69">
        <v>45542</v>
      </c>
      <c r="H146" s="70"/>
      <c r="I146" s="70"/>
      <c r="J146" s="70"/>
    </row>
    <row r="147" spans="1:10" x14ac:dyDescent="0.35">
      <c r="A147" s="69">
        <v>45512</v>
      </c>
      <c r="B147" s="71">
        <v>61</v>
      </c>
      <c r="C147" s="70"/>
      <c r="D147" s="70"/>
      <c r="G147" s="69">
        <v>45543</v>
      </c>
      <c r="H147" s="70"/>
      <c r="I147" s="70"/>
      <c r="J147" s="70"/>
    </row>
    <row r="148" spans="1:10" x14ac:dyDescent="0.35">
      <c r="A148" s="69">
        <v>45513</v>
      </c>
      <c r="B148" s="71">
        <v>45</v>
      </c>
      <c r="C148" s="70"/>
      <c r="D148" s="70"/>
      <c r="G148" s="69">
        <v>45544</v>
      </c>
      <c r="H148" s="71">
        <v>114</v>
      </c>
      <c r="I148" s="71">
        <f t="shared" si="16"/>
        <v>73</v>
      </c>
      <c r="J148" s="71">
        <v>187</v>
      </c>
    </row>
    <row r="149" spans="1:10" x14ac:dyDescent="0.35">
      <c r="A149" s="69">
        <v>45514</v>
      </c>
      <c r="B149" s="70"/>
      <c r="C149" s="70"/>
      <c r="D149" s="70"/>
      <c r="G149" s="69">
        <v>45545</v>
      </c>
      <c r="H149" s="71">
        <v>379</v>
      </c>
      <c r="I149" s="71">
        <f t="shared" si="16"/>
        <v>153</v>
      </c>
      <c r="J149" s="71">
        <v>532</v>
      </c>
    </row>
    <row r="150" spans="1:10" x14ac:dyDescent="0.35">
      <c r="A150" s="69">
        <v>45515</v>
      </c>
      <c r="B150" s="70"/>
      <c r="C150" s="70"/>
      <c r="D150" s="70"/>
      <c r="G150" s="69">
        <v>45546</v>
      </c>
      <c r="H150" s="71">
        <v>457</v>
      </c>
      <c r="I150" s="71">
        <f t="shared" si="16"/>
        <v>149</v>
      </c>
      <c r="J150" s="71">
        <v>606</v>
      </c>
    </row>
    <row r="151" spans="1:10" x14ac:dyDescent="0.35">
      <c r="A151" s="69">
        <v>45516</v>
      </c>
      <c r="B151" s="71">
        <v>44</v>
      </c>
      <c r="C151" s="70"/>
      <c r="D151" s="70"/>
      <c r="G151" s="69">
        <v>45547</v>
      </c>
      <c r="H151" s="71">
        <v>383</v>
      </c>
      <c r="I151" s="71">
        <f t="shared" si="16"/>
        <v>141</v>
      </c>
      <c r="J151" s="71">
        <v>524</v>
      </c>
    </row>
    <row r="152" spans="1:10" x14ac:dyDescent="0.35">
      <c r="A152" s="69">
        <v>45517</v>
      </c>
      <c r="B152" s="71">
        <v>37</v>
      </c>
      <c r="C152" s="70"/>
      <c r="D152" s="70"/>
      <c r="G152" s="69">
        <v>45548</v>
      </c>
      <c r="H152" s="71">
        <v>295</v>
      </c>
      <c r="I152" s="70"/>
      <c r="J152" s="70"/>
    </row>
    <row r="153" spans="1:10" x14ac:dyDescent="0.35">
      <c r="A153" s="69">
        <v>45518</v>
      </c>
      <c r="B153" s="71">
        <v>30</v>
      </c>
      <c r="C153" s="70"/>
      <c r="D153" s="70"/>
      <c r="G153" s="69">
        <v>45549</v>
      </c>
      <c r="H153" s="70"/>
      <c r="I153" s="70"/>
      <c r="J153" s="70"/>
    </row>
    <row r="154" spans="1:10" x14ac:dyDescent="0.35">
      <c r="A154" s="69">
        <v>45519</v>
      </c>
      <c r="B154" s="70"/>
      <c r="C154" s="70"/>
      <c r="D154" s="70"/>
      <c r="G154" s="69">
        <v>45550</v>
      </c>
      <c r="H154" s="70"/>
      <c r="I154" s="70"/>
      <c r="J154" s="70"/>
    </row>
    <row r="155" spans="1:10" x14ac:dyDescent="0.35">
      <c r="A155" s="69">
        <v>45520</v>
      </c>
      <c r="B155" s="70"/>
      <c r="C155" s="70"/>
      <c r="D155" s="70"/>
      <c r="G155" s="69">
        <v>45551</v>
      </c>
      <c r="H155" s="71">
        <v>595</v>
      </c>
      <c r="I155" s="71">
        <f t="shared" si="16"/>
        <v>171</v>
      </c>
      <c r="J155" s="71">
        <v>766</v>
      </c>
    </row>
    <row r="156" spans="1:10" x14ac:dyDescent="0.35">
      <c r="A156" s="69">
        <v>45521</v>
      </c>
      <c r="B156" s="70"/>
      <c r="C156" s="70"/>
      <c r="D156" s="70"/>
      <c r="G156" s="69">
        <v>45552</v>
      </c>
      <c r="H156" s="71">
        <v>455</v>
      </c>
      <c r="I156" s="71">
        <f t="shared" si="16"/>
        <v>134</v>
      </c>
      <c r="J156" s="71">
        <v>589</v>
      </c>
    </row>
    <row r="157" spans="1:10" x14ac:dyDescent="0.35">
      <c r="A157" s="69">
        <v>45522</v>
      </c>
      <c r="B157" s="70"/>
      <c r="C157" s="70"/>
      <c r="D157" s="70"/>
      <c r="G157" s="69">
        <v>45553</v>
      </c>
      <c r="H157" s="71">
        <v>497</v>
      </c>
      <c r="I157" s="71">
        <f t="shared" si="16"/>
        <v>160</v>
      </c>
      <c r="J157" s="71">
        <v>657</v>
      </c>
    </row>
    <row r="158" spans="1:10" x14ac:dyDescent="0.35">
      <c r="A158" s="69">
        <v>45523</v>
      </c>
      <c r="B158" s="71">
        <v>54</v>
      </c>
      <c r="C158" s="71">
        <v>1</v>
      </c>
      <c r="D158" s="71">
        <v>55</v>
      </c>
      <c r="G158" s="69">
        <v>45554</v>
      </c>
      <c r="H158" s="71">
        <v>418</v>
      </c>
      <c r="I158" s="71">
        <f t="shared" si="16"/>
        <v>120</v>
      </c>
      <c r="J158" s="71">
        <v>538</v>
      </c>
    </row>
    <row r="159" spans="1:10" x14ac:dyDescent="0.35">
      <c r="A159" s="69">
        <v>45524</v>
      </c>
      <c r="B159" s="71">
        <v>70</v>
      </c>
      <c r="C159" s="71">
        <v>11</v>
      </c>
      <c r="D159" s="71">
        <v>81</v>
      </c>
      <c r="G159" s="69">
        <v>45555</v>
      </c>
      <c r="H159" s="71">
        <v>450</v>
      </c>
      <c r="I159" s="70"/>
      <c r="J159" s="70"/>
    </row>
    <row r="160" spans="1:10" x14ac:dyDescent="0.35">
      <c r="A160" s="69">
        <v>45525</v>
      </c>
      <c r="B160" s="71">
        <v>58</v>
      </c>
      <c r="C160" s="71">
        <v>6</v>
      </c>
      <c r="D160" s="71">
        <v>64</v>
      </c>
      <c r="G160" s="69">
        <v>45556</v>
      </c>
      <c r="H160" s="70"/>
      <c r="I160" s="70"/>
      <c r="J160" s="70"/>
    </row>
    <row r="161" spans="1:10" x14ac:dyDescent="0.35">
      <c r="A161" s="69">
        <v>45526</v>
      </c>
      <c r="B161" s="71">
        <v>77</v>
      </c>
      <c r="C161" s="71">
        <v>4</v>
      </c>
      <c r="D161" s="71">
        <v>81</v>
      </c>
      <c r="G161" s="69">
        <v>45557</v>
      </c>
      <c r="H161" s="70"/>
      <c r="I161" s="70"/>
      <c r="J161" s="70"/>
    </row>
    <row r="162" spans="1:10" x14ac:dyDescent="0.35">
      <c r="A162" s="69">
        <v>45527</v>
      </c>
      <c r="B162" s="71">
        <v>42</v>
      </c>
      <c r="C162" s="84"/>
      <c r="D162" s="70"/>
      <c r="G162" s="69">
        <v>45558</v>
      </c>
      <c r="H162" s="71">
        <v>461</v>
      </c>
      <c r="I162" s="71">
        <f t="shared" si="16"/>
        <v>141</v>
      </c>
      <c r="J162" s="71">
        <v>602</v>
      </c>
    </row>
    <row r="163" spans="1:10" x14ac:dyDescent="0.35">
      <c r="A163" s="69">
        <v>45528</v>
      </c>
      <c r="B163" s="70"/>
      <c r="C163" s="70"/>
      <c r="D163" s="70"/>
      <c r="G163" s="69">
        <v>45559</v>
      </c>
      <c r="H163" s="71">
        <v>492</v>
      </c>
      <c r="I163" s="71">
        <f t="shared" si="16"/>
        <v>142</v>
      </c>
      <c r="J163" s="71">
        <v>634</v>
      </c>
    </row>
    <row r="164" spans="1:10" x14ac:dyDescent="0.35">
      <c r="A164" s="69">
        <v>45529</v>
      </c>
      <c r="B164" s="70"/>
      <c r="C164" s="70"/>
      <c r="D164" s="70"/>
      <c r="G164" s="69">
        <v>45560</v>
      </c>
      <c r="H164" s="71">
        <v>535</v>
      </c>
      <c r="I164" s="71">
        <f t="shared" si="16"/>
        <v>172</v>
      </c>
      <c r="J164" s="71">
        <v>707</v>
      </c>
    </row>
    <row r="165" spans="1:10" x14ac:dyDescent="0.35">
      <c r="A165" s="69">
        <v>45530</v>
      </c>
      <c r="B165" s="71">
        <v>81</v>
      </c>
      <c r="C165" s="71">
        <f>D165-B165</f>
        <v>3</v>
      </c>
      <c r="D165" s="71">
        <v>84</v>
      </c>
      <c r="G165" s="69">
        <v>45561</v>
      </c>
      <c r="H165" s="71">
        <v>378</v>
      </c>
      <c r="I165" s="71">
        <f t="shared" si="16"/>
        <v>124</v>
      </c>
      <c r="J165" s="71">
        <v>502</v>
      </c>
    </row>
    <row r="166" spans="1:10" x14ac:dyDescent="0.35">
      <c r="A166" s="69">
        <v>45531</v>
      </c>
      <c r="B166" s="71">
        <v>119</v>
      </c>
      <c r="C166" s="71">
        <f t="shared" ref="C166:C168" si="17">D166-B166</f>
        <v>1</v>
      </c>
      <c r="D166" s="71">
        <v>120</v>
      </c>
      <c r="G166" s="69">
        <v>45562</v>
      </c>
      <c r="H166" s="71">
        <v>438</v>
      </c>
      <c r="I166" s="70"/>
      <c r="J166" s="70"/>
    </row>
    <row r="167" spans="1:10" x14ac:dyDescent="0.35">
      <c r="A167" s="69">
        <v>45532</v>
      </c>
      <c r="B167" s="71">
        <v>122</v>
      </c>
      <c r="C167" s="71">
        <f t="shared" si="17"/>
        <v>5</v>
      </c>
      <c r="D167" s="71">
        <v>127</v>
      </c>
      <c r="G167" s="69">
        <v>45563</v>
      </c>
      <c r="H167" s="70"/>
      <c r="I167" s="70"/>
      <c r="J167" s="70"/>
    </row>
    <row r="168" spans="1:10" x14ac:dyDescent="0.35">
      <c r="A168" s="69">
        <v>45533</v>
      </c>
      <c r="B168" s="71">
        <v>147</v>
      </c>
      <c r="C168" s="71">
        <f t="shared" si="17"/>
        <v>6</v>
      </c>
      <c r="D168" s="71">
        <v>153</v>
      </c>
      <c r="G168" s="69">
        <v>45564</v>
      </c>
      <c r="H168" s="70"/>
      <c r="I168" s="70"/>
      <c r="J168" s="70"/>
    </row>
    <row r="169" spans="1:10" x14ac:dyDescent="0.35">
      <c r="A169" s="69">
        <v>45534</v>
      </c>
      <c r="B169" s="71">
        <v>101</v>
      </c>
      <c r="C169" s="70"/>
      <c r="D169" s="70"/>
      <c r="G169" s="69">
        <v>45565</v>
      </c>
      <c r="H169" s="71">
        <v>426</v>
      </c>
      <c r="I169" s="71">
        <f t="shared" si="16"/>
        <v>136</v>
      </c>
      <c r="J169" s="71">
        <v>562</v>
      </c>
    </row>
    <row r="170" spans="1:10" x14ac:dyDescent="0.35">
      <c r="A170" s="69">
        <v>45535</v>
      </c>
      <c r="B170" s="70"/>
      <c r="C170" s="70"/>
      <c r="D170" s="70"/>
      <c r="G170" s="69"/>
      <c r="H170" s="71"/>
      <c r="I170" s="71"/>
      <c r="J170" s="71"/>
    </row>
    <row r="172" spans="1:10" x14ac:dyDescent="0.35">
      <c r="B172" t="s">
        <v>57</v>
      </c>
      <c r="C172" t="s">
        <v>58</v>
      </c>
      <c r="D172" t="s">
        <v>12</v>
      </c>
      <c r="H172" t="s">
        <v>57</v>
      </c>
      <c r="I172" t="s">
        <v>58</v>
      </c>
      <c r="J172" t="s">
        <v>12</v>
      </c>
    </row>
    <row r="174" spans="1:10" x14ac:dyDescent="0.35">
      <c r="A174" s="69">
        <v>45566</v>
      </c>
      <c r="B174" s="71">
        <v>400</v>
      </c>
      <c r="C174" s="71">
        <f>D174-B174</f>
        <v>142</v>
      </c>
      <c r="D174" s="71">
        <v>542</v>
      </c>
      <c r="G174" s="69">
        <v>45597</v>
      </c>
      <c r="H174" s="70"/>
      <c r="I174" s="70"/>
      <c r="J174" s="70"/>
    </row>
    <row r="175" spans="1:10" x14ac:dyDescent="0.35">
      <c r="A175" s="69">
        <v>45567</v>
      </c>
      <c r="B175" s="71">
        <v>427</v>
      </c>
      <c r="C175" s="71">
        <f t="shared" ref="C175:C176" si="18">D175-B175</f>
        <v>144</v>
      </c>
      <c r="D175" s="71">
        <v>571</v>
      </c>
      <c r="G175" s="69">
        <v>45598</v>
      </c>
      <c r="H175" s="70"/>
      <c r="I175" s="70"/>
      <c r="J175" s="70"/>
    </row>
    <row r="176" spans="1:10" x14ac:dyDescent="0.35">
      <c r="A176" s="69">
        <v>45568</v>
      </c>
      <c r="B176" s="71">
        <v>335</v>
      </c>
      <c r="C176" s="71">
        <f t="shared" si="18"/>
        <v>97</v>
      </c>
      <c r="D176" s="71">
        <v>432</v>
      </c>
      <c r="G176" s="69">
        <v>45599</v>
      </c>
      <c r="H176" s="70"/>
      <c r="I176" s="70"/>
      <c r="J176" s="70"/>
    </row>
    <row r="177" spans="1:10" x14ac:dyDescent="0.35">
      <c r="A177" s="69">
        <v>45569</v>
      </c>
      <c r="B177" s="71">
        <v>402</v>
      </c>
      <c r="C177" s="70"/>
      <c r="D177" s="70"/>
      <c r="G177" s="69">
        <v>45600</v>
      </c>
      <c r="H177" s="71">
        <v>447</v>
      </c>
      <c r="I177" s="71">
        <f>J177-H177</f>
        <v>148</v>
      </c>
      <c r="J177" s="71">
        <v>595</v>
      </c>
    </row>
    <row r="178" spans="1:10" x14ac:dyDescent="0.35">
      <c r="A178" s="69">
        <v>45570</v>
      </c>
      <c r="B178" s="70"/>
      <c r="C178" s="70"/>
      <c r="D178" s="70"/>
      <c r="G178" s="69">
        <v>45601</v>
      </c>
      <c r="H178" s="71">
        <v>516</v>
      </c>
      <c r="I178" s="71">
        <f t="shared" ref="I178:I180" si="19">J178-H178</f>
        <v>133</v>
      </c>
      <c r="J178" s="71">
        <v>649</v>
      </c>
    </row>
    <row r="179" spans="1:10" x14ac:dyDescent="0.35">
      <c r="A179" s="69">
        <v>45571</v>
      </c>
      <c r="B179" s="70"/>
      <c r="C179" s="70"/>
      <c r="D179" s="70"/>
      <c r="G179" s="69">
        <v>45602</v>
      </c>
      <c r="H179" s="71">
        <v>455</v>
      </c>
      <c r="I179" s="71">
        <f t="shared" si="19"/>
        <v>144</v>
      </c>
      <c r="J179" s="71">
        <v>599</v>
      </c>
    </row>
    <row r="180" spans="1:10" x14ac:dyDescent="0.35">
      <c r="A180" s="69">
        <v>45572</v>
      </c>
      <c r="B180" s="71">
        <v>443</v>
      </c>
      <c r="C180" s="71">
        <f>D180-B180</f>
        <v>138</v>
      </c>
      <c r="D180" s="71">
        <v>581</v>
      </c>
      <c r="G180" s="69">
        <v>45603</v>
      </c>
      <c r="H180" s="71">
        <v>427</v>
      </c>
      <c r="I180" s="71">
        <f t="shared" si="19"/>
        <v>108</v>
      </c>
      <c r="J180" s="71">
        <v>535</v>
      </c>
    </row>
    <row r="181" spans="1:10" x14ac:dyDescent="0.35">
      <c r="A181" s="69">
        <v>45573</v>
      </c>
      <c r="B181" s="71">
        <v>434</v>
      </c>
      <c r="C181" s="71">
        <v>143</v>
      </c>
      <c r="D181" s="71">
        <v>577</v>
      </c>
      <c r="G181" s="69">
        <v>45604</v>
      </c>
      <c r="H181" s="71">
        <v>360</v>
      </c>
      <c r="I181" s="70"/>
      <c r="J181" s="70"/>
    </row>
    <row r="182" spans="1:10" x14ac:dyDescent="0.35">
      <c r="A182" s="69">
        <v>45574</v>
      </c>
      <c r="B182" s="71">
        <v>470</v>
      </c>
      <c r="C182" s="71">
        <f>D182-B182</f>
        <v>164</v>
      </c>
      <c r="D182" s="71">
        <v>634</v>
      </c>
      <c r="G182" s="69">
        <v>45605</v>
      </c>
      <c r="H182" s="70"/>
      <c r="I182" s="70"/>
      <c r="J182" s="70"/>
    </row>
    <row r="183" spans="1:10" x14ac:dyDescent="0.35">
      <c r="A183" s="69">
        <v>45575</v>
      </c>
      <c r="B183" s="71">
        <v>262</v>
      </c>
      <c r="C183" s="71">
        <f>D183-B183</f>
        <v>103</v>
      </c>
      <c r="D183" s="71">
        <v>365</v>
      </c>
      <c r="G183" s="69">
        <v>45606</v>
      </c>
      <c r="H183" s="70"/>
      <c r="I183" s="70"/>
      <c r="J183" s="70"/>
    </row>
    <row r="184" spans="1:10" x14ac:dyDescent="0.35">
      <c r="A184" s="69">
        <v>45576</v>
      </c>
      <c r="B184" s="71">
        <v>378</v>
      </c>
      <c r="C184" s="70"/>
      <c r="D184" s="70"/>
      <c r="G184" s="69">
        <v>45607</v>
      </c>
      <c r="H184" s="70"/>
      <c r="I184" s="70"/>
      <c r="J184" s="70"/>
    </row>
    <row r="185" spans="1:10" x14ac:dyDescent="0.35">
      <c r="A185" s="69">
        <v>45577</v>
      </c>
      <c r="B185" s="70"/>
      <c r="C185" s="70"/>
      <c r="D185" s="70"/>
      <c r="G185" s="69">
        <v>45608</v>
      </c>
      <c r="H185" s="71">
        <v>411</v>
      </c>
      <c r="I185" s="71">
        <f>J185-H185</f>
        <v>102</v>
      </c>
      <c r="J185" s="71">
        <v>513</v>
      </c>
    </row>
    <row r="186" spans="1:10" x14ac:dyDescent="0.35">
      <c r="A186" s="69">
        <v>45578</v>
      </c>
      <c r="B186" s="70"/>
      <c r="C186" s="70"/>
      <c r="D186" s="70"/>
      <c r="G186" s="69">
        <v>45609</v>
      </c>
      <c r="H186" s="71">
        <v>388</v>
      </c>
      <c r="I186" s="71">
        <f t="shared" ref="I186:I187" si="20">J186-H186</f>
        <v>139</v>
      </c>
      <c r="J186" s="71">
        <v>527</v>
      </c>
    </row>
    <row r="187" spans="1:10" x14ac:dyDescent="0.35">
      <c r="A187" s="69">
        <v>45579</v>
      </c>
      <c r="B187" s="71">
        <v>540</v>
      </c>
      <c r="C187" s="71">
        <f>D187-B187</f>
        <v>125</v>
      </c>
      <c r="D187" s="71">
        <v>665</v>
      </c>
      <c r="G187" s="69">
        <v>45610</v>
      </c>
      <c r="H187" s="71">
        <v>323</v>
      </c>
      <c r="I187" s="71">
        <f t="shared" si="20"/>
        <v>119</v>
      </c>
      <c r="J187" s="71">
        <v>442</v>
      </c>
    </row>
    <row r="188" spans="1:10" x14ac:dyDescent="0.35">
      <c r="A188" s="69">
        <v>45580</v>
      </c>
      <c r="B188" s="71">
        <v>541</v>
      </c>
      <c r="C188" s="71">
        <f t="shared" ref="C188:C190" si="21">D188-B188</f>
        <v>140</v>
      </c>
      <c r="D188" s="71">
        <v>681</v>
      </c>
      <c r="G188" s="69">
        <v>45611</v>
      </c>
      <c r="H188" s="71">
        <v>353</v>
      </c>
      <c r="I188" s="70"/>
      <c r="J188" s="70"/>
    </row>
    <row r="189" spans="1:10" x14ac:dyDescent="0.35">
      <c r="A189" s="69">
        <v>45581</v>
      </c>
      <c r="B189" s="71">
        <v>502</v>
      </c>
      <c r="C189" s="71">
        <f t="shared" si="21"/>
        <v>153</v>
      </c>
      <c r="D189" s="71">
        <v>655</v>
      </c>
      <c r="G189" s="69">
        <v>45612</v>
      </c>
      <c r="H189" s="70"/>
      <c r="I189" s="70"/>
      <c r="J189" s="70"/>
    </row>
    <row r="190" spans="1:10" x14ac:dyDescent="0.35">
      <c r="A190" s="69">
        <v>45582</v>
      </c>
      <c r="B190" s="71">
        <v>460</v>
      </c>
      <c r="C190" s="71">
        <f t="shared" si="21"/>
        <v>126</v>
      </c>
      <c r="D190" s="71">
        <v>586</v>
      </c>
      <c r="G190" s="69">
        <v>45613</v>
      </c>
      <c r="H190" s="70"/>
      <c r="I190" s="70"/>
      <c r="J190" s="70"/>
    </row>
    <row r="191" spans="1:10" x14ac:dyDescent="0.35">
      <c r="A191" s="69">
        <v>45583</v>
      </c>
      <c r="B191" s="71">
        <v>458</v>
      </c>
      <c r="C191" s="70"/>
      <c r="D191" s="70"/>
      <c r="G191" s="69">
        <v>45614</v>
      </c>
      <c r="H191" s="71">
        <v>548</v>
      </c>
      <c r="I191" s="71">
        <f>J191-H191</f>
        <v>154</v>
      </c>
      <c r="J191" s="71">
        <v>702</v>
      </c>
    </row>
    <row r="192" spans="1:10" x14ac:dyDescent="0.35">
      <c r="A192" s="69">
        <v>45584</v>
      </c>
      <c r="B192" s="70"/>
      <c r="C192" s="70"/>
      <c r="D192" s="70"/>
      <c r="G192" s="69">
        <v>45615</v>
      </c>
      <c r="H192" s="71">
        <v>469</v>
      </c>
      <c r="I192" s="71">
        <f t="shared" ref="I192:I194" si="22">J192-H192</f>
        <v>143</v>
      </c>
      <c r="J192" s="71">
        <v>612</v>
      </c>
    </row>
    <row r="193" spans="1:10" x14ac:dyDescent="0.35">
      <c r="A193" s="69">
        <v>45585</v>
      </c>
      <c r="B193" s="70"/>
      <c r="C193" s="70"/>
      <c r="D193" s="70"/>
      <c r="G193" s="69">
        <v>45616</v>
      </c>
      <c r="H193" s="71">
        <v>493</v>
      </c>
      <c r="I193" s="71">
        <f t="shared" si="22"/>
        <v>159</v>
      </c>
      <c r="J193" s="71">
        <v>652</v>
      </c>
    </row>
    <row r="194" spans="1:10" x14ac:dyDescent="0.35">
      <c r="A194" s="69">
        <v>45586</v>
      </c>
      <c r="B194" s="71">
        <v>404</v>
      </c>
      <c r="C194" s="71">
        <f>D194-B194</f>
        <v>93</v>
      </c>
      <c r="D194" s="71">
        <v>497</v>
      </c>
      <c r="G194" s="69">
        <v>45617</v>
      </c>
      <c r="H194" s="71">
        <v>322</v>
      </c>
      <c r="I194" s="71">
        <f t="shared" si="22"/>
        <v>115</v>
      </c>
      <c r="J194" s="71">
        <v>437</v>
      </c>
    </row>
    <row r="195" spans="1:10" x14ac:dyDescent="0.35">
      <c r="A195" s="69">
        <v>45587</v>
      </c>
      <c r="B195" s="71">
        <v>451</v>
      </c>
      <c r="C195" s="71">
        <f t="shared" ref="C195:C197" si="23">D195-B195</f>
        <v>135</v>
      </c>
      <c r="D195" s="71">
        <v>586</v>
      </c>
      <c r="G195" s="69">
        <v>45618</v>
      </c>
      <c r="H195" s="71">
        <v>238</v>
      </c>
      <c r="I195" s="70"/>
      <c r="J195" s="70"/>
    </row>
    <row r="196" spans="1:10" x14ac:dyDescent="0.35">
      <c r="A196" s="69">
        <v>45588</v>
      </c>
      <c r="B196" s="71">
        <v>391</v>
      </c>
      <c r="C196" s="71">
        <f t="shared" si="23"/>
        <v>140</v>
      </c>
      <c r="D196" s="71">
        <v>531</v>
      </c>
      <c r="G196" s="69">
        <v>45619</v>
      </c>
      <c r="H196" s="70"/>
      <c r="I196" s="70"/>
      <c r="J196" s="70"/>
    </row>
    <row r="197" spans="1:10" x14ac:dyDescent="0.35">
      <c r="A197" s="69">
        <v>45589</v>
      </c>
      <c r="B197" s="71">
        <v>255</v>
      </c>
      <c r="C197" s="71">
        <f t="shared" si="23"/>
        <v>87</v>
      </c>
      <c r="D197" s="71">
        <v>342</v>
      </c>
      <c r="G197" s="69">
        <v>45620</v>
      </c>
      <c r="H197" s="70"/>
      <c r="I197" s="70"/>
      <c r="J197" s="70"/>
    </row>
    <row r="198" spans="1:10" x14ac:dyDescent="0.35">
      <c r="A198" s="69">
        <v>45590</v>
      </c>
      <c r="B198" s="71">
        <v>309</v>
      </c>
      <c r="C198" s="74"/>
      <c r="D198" s="74"/>
      <c r="G198" s="69">
        <v>45621</v>
      </c>
      <c r="H198" s="71">
        <v>409</v>
      </c>
      <c r="I198" s="71">
        <f>J198-H198</f>
        <v>127</v>
      </c>
      <c r="J198" s="71">
        <v>536</v>
      </c>
    </row>
    <row r="199" spans="1:10" x14ac:dyDescent="0.35">
      <c r="A199" s="69">
        <v>45591</v>
      </c>
      <c r="B199" s="74"/>
      <c r="C199" s="74"/>
      <c r="D199" s="74"/>
      <c r="G199" s="69">
        <v>45622</v>
      </c>
      <c r="H199" s="71">
        <v>430</v>
      </c>
      <c r="I199" s="71">
        <f>J199-H199</f>
        <v>119</v>
      </c>
      <c r="J199" s="71">
        <v>549</v>
      </c>
    </row>
    <row r="200" spans="1:10" x14ac:dyDescent="0.35">
      <c r="A200" s="69">
        <v>45592</v>
      </c>
      <c r="B200" s="74"/>
      <c r="C200" s="74"/>
      <c r="D200" s="74"/>
      <c r="G200" s="69">
        <v>45623</v>
      </c>
      <c r="H200" s="71">
        <v>471</v>
      </c>
      <c r="I200" s="71">
        <f>J200-H200</f>
        <v>134</v>
      </c>
      <c r="J200" s="71">
        <v>605</v>
      </c>
    </row>
    <row r="201" spans="1:10" x14ac:dyDescent="0.35">
      <c r="A201" s="69">
        <v>45593</v>
      </c>
      <c r="B201" s="71">
        <v>89</v>
      </c>
      <c r="C201" s="71">
        <f>D201-B201</f>
        <v>13</v>
      </c>
      <c r="D201" s="71">
        <v>102</v>
      </c>
      <c r="G201" s="69">
        <v>45624</v>
      </c>
      <c r="H201" s="71">
        <v>369</v>
      </c>
      <c r="I201" s="71">
        <f>J201-H201</f>
        <v>44</v>
      </c>
      <c r="J201" s="71">
        <v>413</v>
      </c>
    </row>
    <row r="202" spans="1:10" x14ac:dyDescent="0.35">
      <c r="A202" s="69">
        <v>45594</v>
      </c>
      <c r="B202" s="71">
        <v>93</v>
      </c>
      <c r="C202" s="71">
        <f t="shared" ref="C202:C204" si="24">D202-B202</f>
        <v>14</v>
      </c>
      <c r="D202" s="71">
        <v>107</v>
      </c>
      <c r="G202" s="69">
        <v>45625</v>
      </c>
      <c r="H202" s="71">
        <v>389</v>
      </c>
      <c r="I202" s="70"/>
      <c r="J202" s="70"/>
    </row>
    <row r="203" spans="1:10" x14ac:dyDescent="0.35">
      <c r="A203" s="69">
        <v>45595</v>
      </c>
      <c r="B203" s="71">
        <v>66</v>
      </c>
      <c r="C203" s="71">
        <f t="shared" si="24"/>
        <v>16</v>
      </c>
      <c r="D203" s="71">
        <v>82</v>
      </c>
      <c r="G203" s="69">
        <v>45626</v>
      </c>
      <c r="H203" s="70"/>
      <c r="I203" s="70"/>
      <c r="J203" s="70"/>
    </row>
    <row r="204" spans="1:10" x14ac:dyDescent="0.35">
      <c r="A204" s="69">
        <v>45596</v>
      </c>
      <c r="B204" s="71">
        <v>67</v>
      </c>
      <c r="C204" s="71">
        <f t="shared" si="24"/>
        <v>10</v>
      </c>
      <c r="D204" s="71">
        <v>77</v>
      </c>
      <c r="G204" s="71"/>
      <c r="H204" s="71"/>
      <c r="I204" s="71"/>
      <c r="J204" s="71"/>
    </row>
    <row r="206" spans="1:10" x14ac:dyDescent="0.35">
      <c r="B206" t="s">
        <v>57</v>
      </c>
      <c r="C206" t="s">
        <v>58</v>
      </c>
      <c r="D206" t="s">
        <v>12</v>
      </c>
    </row>
    <row r="208" spans="1:10" x14ac:dyDescent="0.35">
      <c r="A208" s="85"/>
      <c r="B208" s="70"/>
      <c r="C208" s="70"/>
      <c r="D208" s="70"/>
    </row>
    <row r="209" spans="1:4" x14ac:dyDescent="0.35">
      <c r="A209" s="69">
        <v>45628</v>
      </c>
      <c r="B209" s="71">
        <v>397</v>
      </c>
      <c r="C209" s="71">
        <f>D209-B209</f>
        <v>147</v>
      </c>
      <c r="D209" s="71">
        <v>544</v>
      </c>
    </row>
    <row r="210" spans="1:4" x14ac:dyDescent="0.35">
      <c r="A210" s="69">
        <v>45629</v>
      </c>
      <c r="B210" s="71">
        <v>387</v>
      </c>
      <c r="C210" s="71">
        <f t="shared" ref="C210:C212" si="25">D210-B210</f>
        <v>135</v>
      </c>
      <c r="D210" s="71">
        <v>522</v>
      </c>
    </row>
    <row r="211" spans="1:4" x14ac:dyDescent="0.35">
      <c r="A211" s="69">
        <v>45630</v>
      </c>
      <c r="B211" s="71">
        <v>474</v>
      </c>
      <c r="C211" s="71">
        <f t="shared" si="25"/>
        <v>158</v>
      </c>
      <c r="D211" s="71">
        <v>632</v>
      </c>
    </row>
    <row r="212" spans="1:4" x14ac:dyDescent="0.35">
      <c r="A212" s="69">
        <v>45631</v>
      </c>
      <c r="B212" s="71">
        <v>281</v>
      </c>
      <c r="C212" s="71">
        <f t="shared" si="25"/>
        <v>111</v>
      </c>
      <c r="D212" s="71">
        <v>392</v>
      </c>
    </row>
    <row r="213" spans="1:4" x14ac:dyDescent="0.35">
      <c r="A213" s="69">
        <v>45632</v>
      </c>
      <c r="B213" s="71">
        <v>333</v>
      </c>
      <c r="C213" s="70"/>
      <c r="D213" s="70"/>
    </row>
    <row r="214" spans="1:4" x14ac:dyDescent="0.35">
      <c r="A214" s="69">
        <v>45633</v>
      </c>
      <c r="B214" s="70"/>
      <c r="C214" s="70"/>
      <c r="D214" s="70"/>
    </row>
    <row r="215" spans="1:4" x14ac:dyDescent="0.35">
      <c r="A215" s="69">
        <v>45634</v>
      </c>
      <c r="B215" s="70"/>
      <c r="C215" s="70"/>
      <c r="D215" s="70"/>
    </row>
    <row r="216" spans="1:4" x14ac:dyDescent="0.35">
      <c r="A216" s="69">
        <v>45635</v>
      </c>
      <c r="B216" s="71">
        <v>431</v>
      </c>
      <c r="C216" s="71">
        <f>D216-B216</f>
        <v>148</v>
      </c>
      <c r="D216" s="71">
        <v>579</v>
      </c>
    </row>
    <row r="217" spans="1:4" x14ac:dyDescent="0.35">
      <c r="A217" s="69">
        <v>45636</v>
      </c>
      <c r="B217" s="71">
        <v>453</v>
      </c>
      <c r="C217" s="71">
        <f t="shared" ref="C217:C219" si="26">D217-B217</f>
        <v>129</v>
      </c>
      <c r="D217" s="71">
        <v>582</v>
      </c>
    </row>
    <row r="218" spans="1:4" x14ac:dyDescent="0.35">
      <c r="A218" s="69">
        <v>45637</v>
      </c>
      <c r="B218" s="71">
        <v>349</v>
      </c>
      <c r="C218" s="71">
        <f t="shared" si="26"/>
        <v>135</v>
      </c>
      <c r="D218" s="71">
        <v>484</v>
      </c>
    </row>
    <row r="219" spans="1:4" x14ac:dyDescent="0.35">
      <c r="A219" s="69">
        <v>45638</v>
      </c>
      <c r="B219" s="71">
        <v>360</v>
      </c>
      <c r="C219" s="71">
        <f t="shared" si="26"/>
        <v>127</v>
      </c>
      <c r="D219" s="71">
        <v>487</v>
      </c>
    </row>
    <row r="220" spans="1:4" x14ac:dyDescent="0.35">
      <c r="A220" s="69">
        <v>45639</v>
      </c>
      <c r="B220" s="71">
        <v>389</v>
      </c>
      <c r="C220" s="70"/>
      <c r="D220" s="70"/>
    </row>
    <row r="221" spans="1:4" x14ac:dyDescent="0.35">
      <c r="A221" s="69">
        <v>45640</v>
      </c>
      <c r="B221" s="70"/>
      <c r="C221" s="70"/>
      <c r="D221" s="70"/>
    </row>
    <row r="222" spans="1:4" x14ac:dyDescent="0.35">
      <c r="A222" s="69">
        <v>45641</v>
      </c>
      <c r="B222" s="70"/>
      <c r="C222" s="70"/>
      <c r="D222" s="70"/>
    </row>
    <row r="223" spans="1:4" x14ac:dyDescent="0.35">
      <c r="A223" s="69">
        <v>45642</v>
      </c>
      <c r="B223" s="71">
        <v>421</v>
      </c>
      <c r="C223" s="71">
        <f>D223-B223</f>
        <v>154</v>
      </c>
      <c r="D223" s="71">
        <v>575</v>
      </c>
    </row>
    <row r="224" spans="1:4" x14ac:dyDescent="0.35">
      <c r="A224" s="69">
        <v>45643</v>
      </c>
      <c r="B224" s="71">
        <v>435</v>
      </c>
      <c r="C224" s="71">
        <f>D224-B224</f>
        <v>158</v>
      </c>
      <c r="D224" s="71">
        <v>593</v>
      </c>
    </row>
    <row r="225" spans="1:4" x14ac:dyDescent="0.35">
      <c r="A225" s="69">
        <v>45644</v>
      </c>
      <c r="B225" s="71">
        <v>462</v>
      </c>
      <c r="C225" s="71">
        <f>D225-B225</f>
        <v>150</v>
      </c>
      <c r="D225" s="71">
        <v>612</v>
      </c>
    </row>
    <row r="226" spans="1:4" x14ac:dyDescent="0.35">
      <c r="A226" s="69">
        <v>45645</v>
      </c>
      <c r="B226" s="70"/>
      <c r="C226" s="70"/>
      <c r="D226" s="70"/>
    </row>
    <row r="227" spans="1:4" x14ac:dyDescent="0.35">
      <c r="A227" s="69">
        <v>45646</v>
      </c>
      <c r="B227" s="70"/>
      <c r="C227" s="70"/>
      <c r="D227" s="70"/>
    </row>
    <row r="228" spans="1:4" x14ac:dyDescent="0.35">
      <c r="A228" s="69">
        <v>45647</v>
      </c>
      <c r="B228" s="70"/>
      <c r="C228" s="70"/>
      <c r="D228" s="70"/>
    </row>
    <row r="229" spans="1:4" x14ac:dyDescent="0.35">
      <c r="A229" s="69">
        <v>45648</v>
      </c>
      <c r="B229" s="70"/>
      <c r="C229" s="70"/>
      <c r="D229" s="70"/>
    </row>
    <row r="230" spans="1:4" x14ac:dyDescent="0.35">
      <c r="A230" s="69">
        <v>45649</v>
      </c>
      <c r="B230" s="70"/>
      <c r="C230" s="70"/>
      <c r="D230" s="70"/>
    </row>
    <row r="231" spans="1:4" x14ac:dyDescent="0.35">
      <c r="A231" s="69">
        <v>45650</v>
      </c>
      <c r="B231" s="70"/>
      <c r="C231" s="70"/>
      <c r="D231" s="70"/>
    </row>
    <row r="232" spans="1:4" x14ac:dyDescent="0.35">
      <c r="A232" s="69">
        <v>45651</v>
      </c>
      <c r="B232" s="70"/>
      <c r="C232" s="70"/>
      <c r="D232" s="70"/>
    </row>
    <row r="233" spans="1:4" x14ac:dyDescent="0.35">
      <c r="A233" s="69">
        <v>45652</v>
      </c>
      <c r="B233" s="70"/>
      <c r="C233" s="70"/>
      <c r="D233" s="70"/>
    </row>
    <row r="234" spans="1:4" x14ac:dyDescent="0.35">
      <c r="A234" s="69">
        <v>45653</v>
      </c>
      <c r="B234" s="70"/>
      <c r="C234" s="70"/>
      <c r="D234" s="70"/>
    </row>
    <row r="235" spans="1:4" x14ac:dyDescent="0.35">
      <c r="A235" s="69">
        <v>45654</v>
      </c>
      <c r="B235" s="70"/>
      <c r="C235" s="70"/>
      <c r="D235" s="70"/>
    </row>
    <row r="236" spans="1:4" x14ac:dyDescent="0.35">
      <c r="A236" s="69">
        <v>45655</v>
      </c>
      <c r="B236" s="70"/>
      <c r="C236" s="70"/>
      <c r="D236" s="70"/>
    </row>
    <row r="237" spans="1:4" x14ac:dyDescent="0.35">
      <c r="A237" s="69">
        <v>45656</v>
      </c>
      <c r="B237" s="70"/>
      <c r="C237" s="70"/>
      <c r="D237" s="70"/>
    </row>
    <row r="238" spans="1:4" x14ac:dyDescent="0.35">
      <c r="A238" s="69">
        <v>45657</v>
      </c>
      <c r="B238" s="70"/>
      <c r="C238" s="70"/>
      <c r="D238" s="70"/>
    </row>
  </sheetData>
  <mergeCells count="1">
    <mergeCell ref="N10:S23"/>
  </mergeCells>
  <pageMargins left="0.7" right="0.7" top="0.75" bottom="0.75" header="0.3" footer="0.3"/>
  <pageSetup paperSize="9" scale="2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2022</vt:lpstr>
      <vt:lpstr>2023</vt:lpstr>
      <vt:lpstr>23 vs 22</vt:lpstr>
      <vt:lpstr>2024</vt:lpstr>
      <vt:lpstr>24 vs 23</vt:lpstr>
      <vt:lpstr>2024 détail jour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VIRGINIE PESTEL</dc:creator>
  <cp:keywords/>
  <dc:description/>
  <cp:lastModifiedBy>Xavier ESTIENNE</cp:lastModifiedBy>
  <cp:revision/>
  <dcterms:created xsi:type="dcterms:W3CDTF">2021-03-03T11:47:51Z</dcterms:created>
  <dcterms:modified xsi:type="dcterms:W3CDTF">2025-05-20T06:12:06Z</dcterms:modified>
  <cp:category/>
  <cp:contentStatus/>
</cp:coreProperties>
</file>